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Website Files\"/>
    </mc:Choice>
  </mc:AlternateContent>
  <bookViews>
    <workbookView xWindow="0" yWindow="0" windowWidth="28800" windowHeight="14235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9" i="1" l="1"/>
  <c r="D138" i="1"/>
  <c r="C138" i="1"/>
  <c r="D133" i="1"/>
  <c r="C133" i="1"/>
  <c r="D131" i="1"/>
  <c r="C131" i="1"/>
  <c r="D88" i="1" l="1"/>
  <c r="C88" i="1"/>
  <c r="H131" i="1" l="1"/>
  <c r="H9" i="1"/>
  <c r="H188" i="1"/>
  <c r="H186" i="1"/>
  <c r="H184" i="1"/>
  <c r="I164" i="1"/>
  <c r="H150" i="1"/>
  <c r="D143" i="1"/>
  <c r="C143" i="1"/>
  <c r="C190" i="1" s="1"/>
  <c r="H140" i="1"/>
  <c r="G59" i="1"/>
  <c r="H48" i="1"/>
  <c r="H46" i="1"/>
  <c r="H44" i="1"/>
  <c r="H38" i="1"/>
  <c r="H36" i="1"/>
  <c r="H18" i="1"/>
  <c r="H14" i="1"/>
  <c r="I13" i="1"/>
  <c r="H10" i="1"/>
  <c r="H8" i="1"/>
  <c r="H7" i="1"/>
  <c r="I6" i="1"/>
  <c r="H60" i="1" l="1"/>
  <c r="H70" i="1"/>
  <c r="I100" i="1"/>
  <c r="H24" i="1"/>
  <c r="H35" i="1"/>
  <c r="H45" i="1"/>
  <c r="H149" i="1"/>
  <c r="I152" i="1"/>
  <c r="H154" i="1"/>
  <c r="H162" i="1"/>
  <c r="H165" i="1"/>
  <c r="H167" i="1"/>
  <c r="H174" i="1"/>
  <c r="H185" i="1"/>
  <c r="H81" i="1"/>
  <c r="I91" i="1"/>
  <c r="H98" i="1"/>
  <c r="H101" i="1"/>
  <c r="H106" i="1"/>
  <c r="H130" i="1"/>
  <c r="H20" i="1"/>
  <c r="H29" i="1"/>
  <c r="H134" i="1"/>
  <c r="H144" i="1"/>
  <c r="H112" i="1"/>
  <c r="H75" i="1"/>
  <c r="H95" i="1"/>
  <c r="H113" i="1"/>
  <c r="H117" i="1"/>
  <c r="H121" i="1"/>
  <c r="H123" i="1"/>
  <c r="H171" i="1"/>
  <c r="H179" i="1"/>
  <c r="I34" i="1"/>
  <c r="H63" i="1"/>
  <c r="H67" i="1"/>
  <c r="I136" i="1"/>
  <c r="H137" i="1"/>
  <c r="H138" i="1"/>
  <c r="H139" i="1"/>
  <c r="I22" i="1"/>
  <c r="H57" i="1"/>
  <c r="H74" i="1"/>
  <c r="H88" i="1"/>
  <c r="H133" i="1"/>
  <c r="H172" i="1"/>
  <c r="H17" i="1"/>
  <c r="H23" i="1"/>
  <c r="H27" i="1"/>
  <c r="H32" i="1"/>
  <c r="I43" i="1"/>
  <c r="H66" i="1"/>
  <c r="H82" i="1"/>
  <c r="H85" i="1"/>
  <c r="H89" i="1"/>
  <c r="I93" i="1"/>
  <c r="H114" i="1"/>
  <c r="H118" i="1"/>
  <c r="H129" i="1"/>
  <c r="I142" i="1"/>
  <c r="H148" i="1"/>
  <c r="H161" i="1"/>
  <c r="H173" i="1"/>
  <c r="I183" i="1"/>
  <c r="H11" i="1"/>
  <c r="H28" i="1"/>
  <c r="H30" i="1"/>
  <c r="H41" i="1"/>
  <c r="H47" i="1"/>
  <c r="I53" i="1"/>
  <c r="H54" i="1"/>
  <c r="H55" i="1"/>
  <c r="H56" i="1"/>
  <c r="H62" i="1"/>
  <c r="H71" i="1"/>
  <c r="H87" i="1"/>
  <c r="H94" i="1"/>
  <c r="I105" i="1"/>
  <c r="H107" i="1"/>
  <c r="H111" i="1"/>
  <c r="H122" i="1"/>
  <c r="H124" i="1"/>
  <c r="I127" i="1"/>
  <c r="H128" i="1"/>
  <c r="H132" i="1"/>
  <c r="H143" i="1"/>
  <c r="I146" i="1"/>
  <c r="I160" i="1"/>
  <c r="H166" i="1"/>
  <c r="H168" i="1"/>
  <c r="H178" i="1"/>
  <c r="H180" i="1"/>
  <c r="F189" i="1"/>
  <c r="F190" i="1" s="1"/>
  <c r="H78" i="1"/>
  <c r="H80" i="1"/>
  <c r="I116" i="1"/>
  <c r="H19" i="1"/>
  <c r="H31" i="1"/>
  <c r="H37" i="1"/>
  <c r="I40" i="1"/>
  <c r="E189" i="1"/>
  <c r="E190" i="1" s="1"/>
  <c r="H61" i="1"/>
  <c r="I73" i="1"/>
  <c r="I84" i="1"/>
  <c r="H86" i="1"/>
  <c r="H108" i="1"/>
  <c r="H125" i="1"/>
  <c r="H147" i="1"/>
  <c r="H153" i="1"/>
  <c r="H155" i="1"/>
  <c r="I170" i="1"/>
  <c r="H175" i="1"/>
  <c r="H181" i="1"/>
  <c r="H187" i="1"/>
  <c r="G189" i="1"/>
  <c r="G190" i="1" s="1"/>
  <c r="I59" i="1"/>
  <c r="D189" i="1"/>
  <c r="I120" i="1"/>
  <c r="I177" i="1"/>
  <c r="I65" i="1"/>
  <c r="I26" i="1"/>
  <c r="I69" i="1"/>
  <c r="I77" i="1"/>
  <c r="H79" i="1"/>
  <c r="I97" i="1"/>
  <c r="I110" i="1"/>
  <c r="I16" i="1"/>
  <c r="D190" i="1" l="1"/>
  <c r="H191" i="1" s="1"/>
  <c r="H192" i="1" s="1"/>
  <c r="J189" i="1"/>
  <c r="H190" i="1"/>
  <c r="I189" i="1"/>
</calcChain>
</file>

<file path=xl/comments1.xml><?xml version="1.0" encoding="utf-8"?>
<comments xmlns="http://schemas.openxmlformats.org/spreadsheetml/2006/main">
  <authors>
    <author>Jolene Gonzales</author>
    <author>Brenda Suazo-Giles</author>
  </authors>
  <commentList>
    <comment ref="B131" authorId="0" shapeId="0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Includes Bern Co 12-IN-RR (R1-A) abstract for non-res (res is at $0).</t>
        </r>
      </text>
    </comment>
    <comment ref="B143" authorId="1" shapeId="0">
      <text>
        <r>
          <rPr>
            <b/>
            <sz val="9"/>
            <color indexed="81"/>
            <rFont val="Tahoma"/>
            <charset val="1"/>
          </rPr>
          <t>Brenda Suazo-Giles:</t>
        </r>
        <r>
          <rPr>
            <sz val="9"/>
            <color indexed="81"/>
            <rFont val="Tahoma"/>
            <charset val="1"/>
          </rPr>
          <t xml:space="preserve">
Districts 1-IN and 2-IN are added together to get a total value for City of Las Vegas.</t>
        </r>
      </text>
    </comment>
  </commentList>
</comments>
</file>

<file path=xl/sharedStrings.xml><?xml version="1.0" encoding="utf-8"?>
<sst xmlns="http://schemas.openxmlformats.org/spreadsheetml/2006/main" count="328" uniqueCount="221">
  <si>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</si>
  <si>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</si>
  <si>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</si>
  <si>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</si>
  <si>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</si>
  <si>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</si>
  <si>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</si>
  <si>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</si>
  <si>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</si>
  <si>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</si>
  <si>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</si>
  <si>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</si>
  <si>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</si>
  <si>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</si>
  <si>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</si>
  <si>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</si>
  <si>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</si>
  <si>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</si>
  <si>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</si>
  <si>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 xml:space="preserve">            Tijeras</t>
  </si>
  <si>
    <t>12 T</t>
  </si>
  <si>
    <t xml:space="preserve">            Edgewood</t>
  </si>
  <si>
    <t>12OUT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</si>
  <si>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</si>
  <si>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</si>
  <si>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</si>
  <si>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</si>
  <si>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</si>
  <si>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</si>
  <si>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</si>
  <si>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</si>
  <si>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</si>
  <si>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</si>
  <si>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</si>
  <si>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</si>
  <si>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</si>
  <si>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</si>
  <si>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</si>
  <si>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</si>
  <si>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</si>
  <si>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</si>
  <si>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</si>
  <si>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</si>
  <si>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</si>
  <si>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</si>
  <si>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</si>
  <si>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</si>
  <si>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</si>
  <si>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</si>
  <si>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</si>
  <si>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</si>
  <si>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</si>
  <si>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</si>
  <si>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</si>
  <si>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</si>
  <si>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</si>
  <si>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</si>
  <si>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</si>
  <si>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</si>
  <si>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</si>
  <si>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</si>
  <si>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</si>
  <si>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</si>
  <si>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</si>
  <si>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</si>
  <si>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</si>
  <si>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</si>
  <si>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</si>
  <si>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</si>
  <si>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</si>
  <si>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</si>
  <si>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</si>
  <si>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</si>
  <si>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</si>
  <si>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</si>
  <si>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</si>
  <si>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</si>
  <si>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</si>
  <si>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</si>
  <si>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</si>
  <si>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</si>
  <si>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</si>
  <si>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</si>
  <si>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</si>
  <si>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</si>
  <si>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</si>
  <si>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</si>
  <si>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</si>
  <si>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</si>
  <si>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</si>
  <si>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</si>
  <si>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</si>
  <si>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</si>
  <si>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</si>
  <si>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</si>
  <si>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</si>
  <si>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</si>
  <si>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</si>
  <si>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</si>
  <si>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</si>
  <si>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</si>
  <si>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</si>
  <si>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</si>
  <si>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</si>
  <si>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</si>
  <si>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</si>
  <si>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</si>
  <si>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</si>
  <si>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</si>
  <si>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</si>
  <si>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</si>
  <si>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</si>
  <si>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</si>
  <si>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</si>
  <si>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</si>
  <si>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</si>
  <si>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</si>
  <si>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</si>
  <si>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</si>
  <si>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</si>
  <si>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</si>
  <si>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</si>
  <si>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</si>
  <si>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</si>
  <si>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</si>
  <si>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</si>
  <si>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</si>
  <si>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</si>
  <si>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</si>
  <si>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</si>
  <si>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</si>
  <si>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</si>
  <si>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</si>
  <si>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</si>
  <si>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</si>
  <si>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</si>
  <si>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</si>
  <si>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</si>
  <si>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</si>
  <si>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</si>
  <si>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</si>
  <si>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</si>
  <si>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</si>
  <si>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</si>
  <si>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</si>
  <si>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</si>
  <si>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</si>
  <si>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</si>
  <si>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</si>
  <si>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</si>
  <si>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</si>
  <si>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</si>
  <si>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>2A/2AC</t>
  </si>
  <si>
    <t>1OUT</t>
  </si>
  <si>
    <t>San Juan</t>
  </si>
  <si>
    <t xml:space="preserve">            Aztec</t>
  </si>
  <si>
    <t xml:space="preserve">            Bloomfield</t>
  </si>
  <si>
    <t>6+6120</t>
  </si>
  <si>
    <t xml:space="preserve">            Farmington</t>
  </si>
  <si>
    <t xml:space="preserve">            Kirtland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</si>
  <si>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</si>
  <si>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</si>
  <si>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</si>
  <si>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</si>
  <si>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</si>
  <si>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</si>
  <si>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</si>
  <si>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</si>
  <si>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</si>
  <si>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</si>
  <si>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</si>
  <si>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</si>
  <si>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</si>
  <si>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</si>
  <si>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</si>
  <si>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</si>
  <si>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</si>
  <si>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</si>
  <si>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</si>
  <si>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</si>
  <si>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</si>
  <si>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</si>
  <si>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</si>
  <si>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</si>
  <si>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</si>
  <si>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</si>
  <si>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</si>
  <si>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</si>
  <si>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</si>
  <si>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</si>
  <si>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</si>
  <si>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</si>
  <si>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</si>
  <si>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</si>
  <si>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</si>
  <si>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</si>
  <si>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</si>
  <si>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</si>
  <si>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</si>
  <si>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</si>
  <si>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</si>
  <si>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</si>
  <si>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</si>
  <si>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</si>
  <si>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</si>
  <si>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</si>
  <si>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</si>
  <si>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</si>
  <si>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</si>
  <si>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</si>
  <si>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</si>
  <si>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</si>
  <si>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</si>
  <si>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</si>
  <si>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</si>
  <si>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</si>
  <si>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Municipal Total with Los Alamos:</t>
  </si>
  <si>
    <t>2017 FINAL VALUATIONS</t>
  </si>
  <si>
    <t xml:space="preserve">            Edgewood*</t>
  </si>
  <si>
    <t xml:space="preserve">            Anthony</t>
  </si>
  <si>
    <t>*These valuations for the Town of Edgewood were reported in July 2017.  The December 2017 abstracts did not report separate amounts for Edgewood in Bernalillo and Sandoval counties.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</si>
</sst>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3" fillId="2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4" xfId="0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3" fillId="0" borderId="0" xfId="0" applyFont="1" applyFill="1" applyProtection="1"/>
    <xf numFmtId="164" fontId="0" fillId="0" borderId="0" xfId="1" applyNumberFormat="1" applyFont="1"/>
    <xf numFmtId="164" fontId="3" fillId="0" borderId="0" xfId="1" applyNumberFormat="1" applyFont="1" applyProtection="1"/>
    <xf numFmtId="164" fontId="3" fillId="0" borderId="0" xfId="1" applyNumberFormat="1" applyFont="1" applyFill="1" applyProtection="1"/>
    <xf numFmtId="0" fontId="3" fillId="0" borderId="0" xfId="0" applyFont="1" applyAlignment="1" applyProtection="1">
      <alignment horizontal="right"/>
    </xf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right"/>
    </xf>
    <xf numFmtId="37" fontId="3" fillId="0" borderId="0" xfId="0" applyNumberFormat="1" applyFont="1" applyProtection="1"/>
    <xf numFmtId="0" fontId="3" fillId="0" borderId="0" xfId="0" applyFont="1" applyFill="1"/>
    <xf numFmtId="164" fontId="3" fillId="0" borderId="0" xfId="1" applyNumberFormat="1" applyFont="1"/>
    <xf numFmtId="0" fontId="4" fillId="2" borderId="1" xfId="0" applyFont="1" applyFill="1" applyBorder="1" applyAlignment="1" applyProtection="1">
      <alignment horizontal="right"/>
    </xf>
    <xf numFmtId="37" fontId="4" fillId="2" borderId="2" xfId="0" applyNumberFormat="1" applyFont="1" applyFill="1" applyBorder="1" applyProtection="1"/>
    <xf numFmtId="37" fontId="3" fillId="0" borderId="0" xfId="0" applyNumberFormat="1" applyFont="1"/>
    <xf numFmtId="0" fontId="4" fillId="2" borderId="4" xfId="0" applyFont="1" applyFill="1" applyBorder="1" applyAlignment="1" applyProtection="1">
      <alignment horizontal="right"/>
    </xf>
    <xf numFmtId="0" fontId="4" fillId="2" borderId="5" xfId="0" applyFont="1" applyFill="1" applyBorder="1" applyProtection="1"/>
    <xf numFmtId="37" fontId="4" fillId="2" borderId="5" xfId="0" applyNumberFormat="1" applyFont="1" applyFill="1" applyBorder="1" applyProtection="1"/>
    <xf numFmtId="0" fontId="5" fillId="0" borderId="0" xfId="0" applyFont="1" applyProtection="1"/>
    <xf numFmtId="0" fontId="8" fillId="0" borderId="0" xfId="0" applyFont="1" applyFill="1" applyProtection="1"/>
    <xf numFmtId="164" fontId="0" fillId="0" borderId="0" xfId="1" applyNumberFormat="1" applyFont="1" applyFill="1"/>
    <xf numFmtId="0" fontId="3" fillId="0" borderId="0" xfId="0" applyFont="1" applyFill="1" applyAlignment="1" applyProtection="1">
      <alignment horizontal="right"/>
    </xf>
    <xf numFmtId="164" fontId="2" fillId="0" borderId="0" xfId="1" applyNumberFormat="1" applyFont="1" applyFill="1"/>
    <xf numFmtId="164" fontId="8" fillId="0" borderId="0" xfId="1" applyNumberFormat="1" applyFont="1" applyFill="1" applyProtection="1"/>
    <xf numFmtId="0" fontId="8" fillId="0" borderId="0" xfId="0" applyFont="1" applyFill="1"/>
    <xf numFmtId="164" fontId="8" fillId="0" borderId="0" xfId="0" applyNumberFormat="1" applyFont="1" applyFill="1"/>
    <xf numFmtId="0" fontId="3" fillId="0" borderId="0" xfId="0" applyFont="1" applyAlignment="1" applyProtection="1">
      <alignment horizontal="left"/>
    </xf>
    <xf numFmtId="0" fontId="11" fillId="0" borderId="2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37" fontId="12" fillId="0" borderId="6" xfId="0" applyNumberFormat="1" applyFont="1" applyBorder="1" applyProtection="1"/>
    <xf numFmtId="0" fontId="13" fillId="0" borderId="7" xfId="0" applyFont="1" applyBorder="1" applyAlignment="1">
      <alignment horizontal="right"/>
    </xf>
    <xf numFmtId="37" fontId="12" fillId="0" borderId="8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2017%20taxrates/2017%20PROPERTY%20TAX%20WORKBOOK%20(lock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 refreshError="1"/>
      <sheetData sheetId="1" refreshError="1">
        <row r="4">
          <cell r="E4" t="str">
            <v>TAX YEAR 2017</v>
          </cell>
        </row>
        <row r="408">
          <cell r="E408">
            <v>55099085</v>
          </cell>
        </row>
        <row r="411">
          <cell r="E411">
            <v>164732265</v>
          </cell>
        </row>
        <row r="980">
          <cell r="L980">
            <v>135687203</v>
          </cell>
        </row>
        <row r="981">
          <cell r="L981">
            <v>70699772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192"/>
  <sheetViews>
    <sheetView tabSelected="1" zoomScale="120" zoomScaleNormal="120" workbookViewId="0">
      <selection sqref="A1:I1"/>
    </sheetView>
  </sheetViews>
  <sheetFormatPr defaultColWidth="12" defaultRowHeight="12.75" x14ac:dyDescent="0.2"/>
  <cols>
    <col min="1" max="1" width="29.42578125" style="2" customWidth="1"/>
    <col min="2" max="2" width="7.140625" style="2" customWidth="1"/>
    <col min="3" max="3" width="19.42578125" style="2" customWidth="1"/>
    <col min="4" max="4" width="18.42578125" style="2" customWidth="1"/>
    <col min="5" max="5" width="18.5703125" style="2" customWidth="1"/>
    <col min="6" max="6" width="16.5703125" style="2" customWidth="1"/>
    <col min="7" max="7" width="18.85546875" style="2" customWidth="1"/>
    <col min="8" max="9" width="19.140625" style="2" customWidth="1"/>
    <col min="10" max="10" width="15.85546875" style="2" customWidth="1"/>
    <col min="11" max="256" width="12" style="2"/>
    <col min="257" max="257" width="29.42578125" style="2" customWidth="1"/>
    <col min="258" max="258" width="7.140625" style="2" customWidth="1"/>
    <col min="259" max="259" width="19.42578125" style="2" customWidth="1"/>
    <col min="260" max="260" width="18.42578125" style="2" customWidth="1"/>
    <col min="261" max="261" width="18.5703125" style="2" customWidth="1"/>
    <col min="262" max="262" width="16.5703125" style="2" customWidth="1"/>
    <col min="263" max="263" width="18.85546875" style="2" customWidth="1"/>
    <col min="264" max="265" width="19.140625" style="2" customWidth="1"/>
    <col min="266" max="266" width="15.85546875" style="2" customWidth="1"/>
    <col min="267" max="512" width="12" style="2"/>
    <col min="513" max="513" width="29.42578125" style="2" customWidth="1"/>
    <col min="514" max="514" width="7.140625" style="2" customWidth="1"/>
    <col min="515" max="515" width="19.42578125" style="2" customWidth="1"/>
    <col min="516" max="516" width="18.42578125" style="2" customWidth="1"/>
    <col min="517" max="517" width="18.5703125" style="2" customWidth="1"/>
    <col min="518" max="518" width="16.5703125" style="2" customWidth="1"/>
    <col min="519" max="519" width="18.85546875" style="2" customWidth="1"/>
    <col min="520" max="521" width="19.140625" style="2" customWidth="1"/>
    <col min="522" max="522" width="15.85546875" style="2" customWidth="1"/>
    <col min="523" max="768" width="12" style="2"/>
    <col min="769" max="769" width="29.42578125" style="2" customWidth="1"/>
    <col min="770" max="770" width="7.140625" style="2" customWidth="1"/>
    <col min="771" max="771" width="19.42578125" style="2" customWidth="1"/>
    <col min="772" max="772" width="18.42578125" style="2" customWidth="1"/>
    <col min="773" max="773" width="18.5703125" style="2" customWidth="1"/>
    <col min="774" max="774" width="16.5703125" style="2" customWidth="1"/>
    <col min="775" max="775" width="18.85546875" style="2" customWidth="1"/>
    <col min="776" max="777" width="19.140625" style="2" customWidth="1"/>
    <col min="778" max="778" width="15.85546875" style="2" customWidth="1"/>
    <col min="779" max="1024" width="12" style="2"/>
    <col min="1025" max="1025" width="29.42578125" style="2" customWidth="1"/>
    <col min="1026" max="1026" width="7.140625" style="2" customWidth="1"/>
    <col min="1027" max="1027" width="19.42578125" style="2" customWidth="1"/>
    <col min="1028" max="1028" width="18.42578125" style="2" customWidth="1"/>
    <col min="1029" max="1029" width="18.5703125" style="2" customWidth="1"/>
    <col min="1030" max="1030" width="16.5703125" style="2" customWidth="1"/>
    <col min="1031" max="1031" width="18.85546875" style="2" customWidth="1"/>
    <col min="1032" max="1033" width="19.140625" style="2" customWidth="1"/>
    <col min="1034" max="1034" width="15.85546875" style="2" customWidth="1"/>
    <col min="1035" max="1280" width="12" style="2"/>
    <col min="1281" max="1281" width="29.42578125" style="2" customWidth="1"/>
    <col min="1282" max="1282" width="7.140625" style="2" customWidth="1"/>
    <col min="1283" max="1283" width="19.42578125" style="2" customWidth="1"/>
    <col min="1284" max="1284" width="18.42578125" style="2" customWidth="1"/>
    <col min="1285" max="1285" width="18.5703125" style="2" customWidth="1"/>
    <col min="1286" max="1286" width="16.5703125" style="2" customWidth="1"/>
    <col min="1287" max="1287" width="18.85546875" style="2" customWidth="1"/>
    <col min="1288" max="1289" width="19.140625" style="2" customWidth="1"/>
    <col min="1290" max="1290" width="15.85546875" style="2" customWidth="1"/>
    <col min="1291" max="1536" width="12" style="2"/>
    <col min="1537" max="1537" width="29.42578125" style="2" customWidth="1"/>
    <col min="1538" max="1538" width="7.140625" style="2" customWidth="1"/>
    <col min="1539" max="1539" width="19.42578125" style="2" customWidth="1"/>
    <col min="1540" max="1540" width="18.42578125" style="2" customWidth="1"/>
    <col min="1541" max="1541" width="18.5703125" style="2" customWidth="1"/>
    <col min="1542" max="1542" width="16.5703125" style="2" customWidth="1"/>
    <col min="1543" max="1543" width="18.85546875" style="2" customWidth="1"/>
    <col min="1544" max="1545" width="19.140625" style="2" customWidth="1"/>
    <col min="1546" max="1546" width="15.85546875" style="2" customWidth="1"/>
    <col min="1547" max="1792" width="12" style="2"/>
    <col min="1793" max="1793" width="29.42578125" style="2" customWidth="1"/>
    <col min="1794" max="1794" width="7.140625" style="2" customWidth="1"/>
    <col min="1795" max="1795" width="19.42578125" style="2" customWidth="1"/>
    <col min="1796" max="1796" width="18.42578125" style="2" customWidth="1"/>
    <col min="1797" max="1797" width="18.5703125" style="2" customWidth="1"/>
    <col min="1798" max="1798" width="16.5703125" style="2" customWidth="1"/>
    <col min="1799" max="1799" width="18.85546875" style="2" customWidth="1"/>
    <col min="1800" max="1801" width="19.140625" style="2" customWidth="1"/>
    <col min="1802" max="1802" width="15.85546875" style="2" customWidth="1"/>
    <col min="1803" max="2048" width="12" style="2"/>
    <col min="2049" max="2049" width="29.42578125" style="2" customWidth="1"/>
    <col min="2050" max="2050" width="7.140625" style="2" customWidth="1"/>
    <col min="2051" max="2051" width="19.42578125" style="2" customWidth="1"/>
    <col min="2052" max="2052" width="18.42578125" style="2" customWidth="1"/>
    <col min="2053" max="2053" width="18.5703125" style="2" customWidth="1"/>
    <col min="2054" max="2054" width="16.5703125" style="2" customWidth="1"/>
    <col min="2055" max="2055" width="18.85546875" style="2" customWidth="1"/>
    <col min="2056" max="2057" width="19.140625" style="2" customWidth="1"/>
    <col min="2058" max="2058" width="15.85546875" style="2" customWidth="1"/>
    <col min="2059" max="2304" width="12" style="2"/>
    <col min="2305" max="2305" width="29.42578125" style="2" customWidth="1"/>
    <col min="2306" max="2306" width="7.140625" style="2" customWidth="1"/>
    <col min="2307" max="2307" width="19.42578125" style="2" customWidth="1"/>
    <col min="2308" max="2308" width="18.42578125" style="2" customWidth="1"/>
    <col min="2309" max="2309" width="18.5703125" style="2" customWidth="1"/>
    <col min="2310" max="2310" width="16.5703125" style="2" customWidth="1"/>
    <col min="2311" max="2311" width="18.85546875" style="2" customWidth="1"/>
    <col min="2312" max="2313" width="19.140625" style="2" customWidth="1"/>
    <col min="2314" max="2314" width="15.85546875" style="2" customWidth="1"/>
    <col min="2315" max="2560" width="12" style="2"/>
    <col min="2561" max="2561" width="29.42578125" style="2" customWidth="1"/>
    <col min="2562" max="2562" width="7.140625" style="2" customWidth="1"/>
    <col min="2563" max="2563" width="19.42578125" style="2" customWidth="1"/>
    <col min="2564" max="2564" width="18.42578125" style="2" customWidth="1"/>
    <col min="2565" max="2565" width="18.5703125" style="2" customWidth="1"/>
    <col min="2566" max="2566" width="16.5703125" style="2" customWidth="1"/>
    <col min="2567" max="2567" width="18.85546875" style="2" customWidth="1"/>
    <col min="2568" max="2569" width="19.140625" style="2" customWidth="1"/>
    <col min="2570" max="2570" width="15.85546875" style="2" customWidth="1"/>
    <col min="2571" max="2816" width="12" style="2"/>
    <col min="2817" max="2817" width="29.42578125" style="2" customWidth="1"/>
    <col min="2818" max="2818" width="7.140625" style="2" customWidth="1"/>
    <col min="2819" max="2819" width="19.42578125" style="2" customWidth="1"/>
    <col min="2820" max="2820" width="18.42578125" style="2" customWidth="1"/>
    <col min="2821" max="2821" width="18.5703125" style="2" customWidth="1"/>
    <col min="2822" max="2822" width="16.5703125" style="2" customWidth="1"/>
    <col min="2823" max="2823" width="18.85546875" style="2" customWidth="1"/>
    <col min="2824" max="2825" width="19.140625" style="2" customWidth="1"/>
    <col min="2826" max="2826" width="15.85546875" style="2" customWidth="1"/>
    <col min="2827" max="3072" width="12" style="2"/>
    <col min="3073" max="3073" width="29.42578125" style="2" customWidth="1"/>
    <col min="3074" max="3074" width="7.140625" style="2" customWidth="1"/>
    <col min="3075" max="3075" width="19.42578125" style="2" customWidth="1"/>
    <col min="3076" max="3076" width="18.42578125" style="2" customWidth="1"/>
    <col min="3077" max="3077" width="18.5703125" style="2" customWidth="1"/>
    <col min="3078" max="3078" width="16.5703125" style="2" customWidth="1"/>
    <col min="3079" max="3079" width="18.85546875" style="2" customWidth="1"/>
    <col min="3080" max="3081" width="19.140625" style="2" customWidth="1"/>
    <col min="3082" max="3082" width="15.85546875" style="2" customWidth="1"/>
    <col min="3083" max="3328" width="12" style="2"/>
    <col min="3329" max="3329" width="29.42578125" style="2" customWidth="1"/>
    <col min="3330" max="3330" width="7.140625" style="2" customWidth="1"/>
    <col min="3331" max="3331" width="19.42578125" style="2" customWidth="1"/>
    <col min="3332" max="3332" width="18.42578125" style="2" customWidth="1"/>
    <col min="3333" max="3333" width="18.5703125" style="2" customWidth="1"/>
    <col min="3334" max="3334" width="16.5703125" style="2" customWidth="1"/>
    <col min="3335" max="3335" width="18.85546875" style="2" customWidth="1"/>
    <col min="3336" max="3337" width="19.140625" style="2" customWidth="1"/>
    <col min="3338" max="3338" width="15.85546875" style="2" customWidth="1"/>
    <col min="3339" max="3584" width="12" style="2"/>
    <col min="3585" max="3585" width="29.42578125" style="2" customWidth="1"/>
    <col min="3586" max="3586" width="7.140625" style="2" customWidth="1"/>
    <col min="3587" max="3587" width="19.42578125" style="2" customWidth="1"/>
    <col min="3588" max="3588" width="18.42578125" style="2" customWidth="1"/>
    <col min="3589" max="3589" width="18.5703125" style="2" customWidth="1"/>
    <col min="3590" max="3590" width="16.5703125" style="2" customWidth="1"/>
    <col min="3591" max="3591" width="18.85546875" style="2" customWidth="1"/>
    <col min="3592" max="3593" width="19.140625" style="2" customWidth="1"/>
    <col min="3594" max="3594" width="15.85546875" style="2" customWidth="1"/>
    <col min="3595" max="3840" width="12" style="2"/>
    <col min="3841" max="3841" width="29.42578125" style="2" customWidth="1"/>
    <col min="3842" max="3842" width="7.140625" style="2" customWidth="1"/>
    <col min="3843" max="3843" width="19.42578125" style="2" customWidth="1"/>
    <col min="3844" max="3844" width="18.42578125" style="2" customWidth="1"/>
    <col min="3845" max="3845" width="18.5703125" style="2" customWidth="1"/>
    <col min="3846" max="3846" width="16.5703125" style="2" customWidth="1"/>
    <col min="3847" max="3847" width="18.85546875" style="2" customWidth="1"/>
    <col min="3848" max="3849" width="19.140625" style="2" customWidth="1"/>
    <col min="3850" max="3850" width="15.85546875" style="2" customWidth="1"/>
    <col min="3851" max="4096" width="12" style="2"/>
    <col min="4097" max="4097" width="29.42578125" style="2" customWidth="1"/>
    <col min="4098" max="4098" width="7.140625" style="2" customWidth="1"/>
    <col min="4099" max="4099" width="19.42578125" style="2" customWidth="1"/>
    <col min="4100" max="4100" width="18.42578125" style="2" customWidth="1"/>
    <col min="4101" max="4101" width="18.5703125" style="2" customWidth="1"/>
    <col min="4102" max="4102" width="16.5703125" style="2" customWidth="1"/>
    <col min="4103" max="4103" width="18.85546875" style="2" customWidth="1"/>
    <col min="4104" max="4105" width="19.140625" style="2" customWidth="1"/>
    <col min="4106" max="4106" width="15.85546875" style="2" customWidth="1"/>
    <col min="4107" max="4352" width="12" style="2"/>
    <col min="4353" max="4353" width="29.42578125" style="2" customWidth="1"/>
    <col min="4354" max="4354" width="7.140625" style="2" customWidth="1"/>
    <col min="4355" max="4355" width="19.42578125" style="2" customWidth="1"/>
    <col min="4356" max="4356" width="18.42578125" style="2" customWidth="1"/>
    <col min="4357" max="4357" width="18.5703125" style="2" customWidth="1"/>
    <col min="4358" max="4358" width="16.5703125" style="2" customWidth="1"/>
    <col min="4359" max="4359" width="18.85546875" style="2" customWidth="1"/>
    <col min="4360" max="4361" width="19.140625" style="2" customWidth="1"/>
    <col min="4362" max="4362" width="15.85546875" style="2" customWidth="1"/>
    <col min="4363" max="4608" width="12" style="2"/>
    <col min="4609" max="4609" width="29.42578125" style="2" customWidth="1"/>
    <col min="4610" max="4610" width="7.140625" style="2" customWidth="1"/>
    <col min="4611" max="4611" width="19.42578125" style="2" customWidth="1"/>
    <col min="4612" max="4612" width="18.42578125" style="2" customWidth="1"/>
    <col min="4613" max="4613" width="18.5703125" style="2" customWidth="1"/>
    <col min="4614" max="4614" width="16.5703125" style="2" customWidth="1"/>
    <col min="4615" max="4615" width="18.85546875" style="2" customWidth="1"/>
    <col min="4616" max="4617" width="19.140625" style="2" customWidth="1"/>
    <col min="4618" max="4618" width="15.85546875" style="2" customWidth="1"/>
    <col min="4619" max="4864" width="12" style="2"/>
    <col min="4865" max="4865" width="29.42578125" style="2" customWidth="1"/>
    <col min="4866" max="4866" width="7.140625" style="2" customWidth="1"/>
    <col min="4867" max="4867" width="19.42578125" style="2" customWidth="1"/>
    <col min="4868" max="4868" width="18.42578125" style="2" customWidth="1"/>
    <col min="4869" max="4869" width="18.5703125" style="2" customWidth="1"/>
    <col min="4870" max="4870" width="16.5703125" style="2" customWidth="1"/>
    <col min="4871" max="4871" width="18.85546875" style="2" customWidth="1"/>
    <col min="4872" max="4873" width="19.140625" style="2" customWidth="1"/>
    <col min="4874" max="4874" width="15.85546875" style="2" customWidth="1"/>
    <col min="4875" max="5120" width="12" style="2"/>
    <col min="5121" max="5121" width="29.42578125" style="2" customWidth="1"/>
    <col min="5122" max="5122" width="7.140625" style="2" customWidth="1"/>
    <col min="5123" max="5123" width="19.42578125" style="2" customWidth="1"/>
    <col min="5124" max="5124" width="18.42578125" style="2" customWidth="1"/>
    <col min="5125" max="5125" width="18.5703125" style="2" customWidth="1"/>
    <col min="5126" max="5126" width="16.5703125" style="2" customWidth="1"/>
    <col min="5127" max="5127" width="18.85546875" style="2" customWidth="1"/>
    <col min="5128" max="5129" width="19.140625" style="2" customWidth="1"/>
    <col min="5130" max="5130" width="15.85546875" style="2" customWidth="1"/>
    <col min="5131" max="5376" width="12" style="2"/>
    <col min="5377" max="5377" width="29.42578125" style="2" customWidth="1"/>
    <col min="5378" max="5378" width="7.140625" style="2" customWidth="1"/>
    <col min="5379" max="5379" width="19.42578125" style="2" customWidth="1"/>
    <col min="5380" max="5380" width="18.42578125" style="2" customWidth="1"/>
    <col min="5381" max="5381" width="18.5703125" style="2" customWidth="1"/>
    <col min="5382" max="5382" width="16.5703125" style="2" customWidth="1"/>
    <col min="5383" max="5383" width="18.85546875" style="2" customWidth="1"/>
    <col min="5384" max="5385" width="19.140625" style="2" customWidth="1"/>
    <col min="5386" max="5386" width="15.85546875" style="2" customWidth="1"/>
    <col min="5387" max="5632" width="12" style="2"/>
    <col min="5633" max="5633" width="29.42578125" style="2" customWidth="1"/>
    <col min="5634" max="5634" width="7.140625" style="2" customWidth="1"/>
    <col min="5635" max="5635" width="19.42578125" style="2" customWidth="1"/>
    <col min="5636" max="5636" width="18.42578125" style="2" customWidth="1"/>
    <col min="5637" max="5637" width="18.5703125" style="2" customWidth="1"/>
    <col min="5638" max="5638" width="16.5703125" style="2" customWidth="1"/>
    <col min="5639" max="5639" width="18.85546875" style="2" customWidth="1"/>
    <col min="5640" max="5641" width="19.140625" style="2" customWidth="1"/>
    <col min="5642" max="5642" width="15.85546875" style="2" customWidth="1"/>
    <col min="5643" max="5888" width="12" style="2"/>
    <col min="5889" max="5889" width="29.42578125" style="2" customWidth="1"/>
    <col min="5890" max="5890" width="7.140625" style="2" customWidth="1"/>
    <col min="5891" max="5891" width="19.42578125" style="2" customWidth="1"/>
    <col min="5892" max="5892" width="18.42578125" style="2" customWidth="1"/>
    <col min="5893" max="5893" width="18.5703125" style="2" customWidth="1"/>
    <col min="5894" max="5894" width="16.5703125" style="2" customWidth="1"/>
    <col min="5895" max="5895" width="18.85546875" style="2" customWidth="1"/>
    <col min="5896" max="5897" width="19.140625" style="2" customWidth="1"/>
    <col min="5898" max="5898" width="15.85546875" style="2" customWidth="1"/>
    <col min="5899" max="6144" width="12" style="2"/>
    <col min="6145" max="6145" width="29.42578125" style="2" customWidth="1"/>
    <col min="6146" max="6146" width="7.140625" style="2" customWidth="1"/>
    <col min="6147" max="6147" width="19.42578125" style="2" customWidth="1"/>
    <col min="6148" max="6148" width="18.42578125" style="2" customWidth="1"/>
    <col min="6149" max="6149" width="18.5703125" style="2" customWidth="1"/>
    <col min="6150" max="6150" width="16.5703125" style="2" customWidth="1"/>
    <col min="6151" max="6151" width="18.85546875" style="2" customWidth="1"/>
    <col min="6152" max="6153" width="19.140625" style="2" customWidth="1"/>
    <col min="6154" max="6154" width="15.85546875" style="2" customWidth="1"/>
    <col min="6155" max="6400" width="12" style="2"/>
    <col min="6401" max="6401" width="29.42578125" style="2" customWidth="1"/>
    <col min="6402" max="6402" width="7.140625" style="2" customWidth="1"/>
    <col min="6403" max="6403" width="19.42578125" style="2" customWidth="1"/>
    <col min="6404" max="6404" width="18.42578125" style="2" customWidth="1"/>
    <col min="6405" max="6405" width="18.5703125" style="2" customWidth="1"/>
    <col min="6406" max="6406" width="16.5703125" style="2" customWidth="1"/>
    <col min="6407" max="6407" width="18.85546875" style="2" customWidth="1"/>
    <col min="6408" max="6409" width="19.140625" style="2" customWidth="1"/>
    <col min="6410" max="6410" width="15.85546875" style="2" customWidth="1"/>
    <col min="6411" max="6656" width="12" style="2"/>
    <col min="6657" max="6657" width="29.42578125" style="2" customWidth="1"/>
    <col min="6658" max="6658" width="7.140625" style="2" customWidth="1"/>
    <col min="6659" max="6659" width="19.42578125" style="2" customWidth="1"/>
    <col min="6660" max="6660" width="18.42578125" style="2" customWidth="1"/>
    <col min="6661" max="6661" width="18.5703125" style="2" customWidth="1"/>
    <col min="6662" max="6662" width="16.5703125" style="2" customWidth="1"/>
    <col min="6663" max="6663" width="18.85546875" style="2" customWidth="1"/>
    <col min="6664" max="6665" width="19.140625" style="2" customWidth="1"/>
    <col min="6666" max="6666" width="15.85546875" style="2" customWidth="1"/>
    <col min="6667" max="6912" width="12" style="2"/>
    <col min="6913" max="6913" width="29.42578125" style="2" customWidth="1"/>
    <col min="6914" max="6914" width="7.140625" style="2" customWidth="1"/>
    <col min="6915" max="6915" width="19.42578125" style="2" customWidth="1"/>
    <col min="6916" max="6916" width="18.42578125" style="2" customWidth="1"/>
    <col min="6917" max="6917" width="18.5703125" style="2" customWidth="1"/>
    <col min="6918" max="6918" width="16.5703125" style="2" customWidth="1"/>
    <col min="6919" max="6919" width="18.85546875" style="2" customWidth="1"/>
    <col min="6920" max="6921" width="19.140625" style="2" customWidth="1"/>
    <col min="6922" max="6922" width="15.85546875" style="2" customWidth="1"/>
    <col min="6923" max="7168" width="12" style="2"/>
    <col min="7169" max="7169" width="29.42578125" style="2" customWidth="1"/>
    <col min="7170" max="7170" width="7.140625" style="2" customWidth="1"/>
    <col min="7171" max="7171" width="19.42578125" style="2" customWidth="1"/>
    <col min="7172" max="7172" width="18.42578125" style="2" customWidth="1"/>
    <col min="7173" max="7173" width="18.5703125" style="2" customWidth="1"/>
    <col min="7174" max="7174" width="16.5703125" style="2" customWidth="1"/>
    <col min="7175" max="7175" width="18.85546875" style="2" customWidth="1"/>
    <col min="7176" max="7177" width="19.140625" style="2" customWidth="1"/>
    <col min="7178" max="7178" width="15.85546875" style="2" customWidth="1"/>
    <col min="7179" max="7424" width="12" style="2"/>
    <col min="7425" max="7425" width="29.42578125" style="2" customWidth="1"/>
    <col min="7426" max="7426" width="7.140625" style="2" customWidth="1"/>
    <col min="7427" max="7427" width="19.42578125" style="2" customWidth="1"/>
    <col min="7428" max="7428" width="18.42578125" style="2" customWidth="1"/>
    <col min="7429" max="7429" width="18.5703125" style="2" customWidth="1"/>
    <col min="7430" max="7430" width="16.5703125" style="2" customWidth="1"/>
    <col min="7431" max="7431" width="18.85546875" style="2" customWidth="1"/>
    <col min="7432" max="7433" width="19.140625" style="2" customWidth="1"/>
    <col min="7434" max="7434" width="15.85546875" style="2" customWidth="1"/>
    <col min="7435" max="7680" width="12" style="2"/>
    <col min="7681" max="7681" width="29.42578125" style="2" customWidth="1"/>
    <col min="7682" max="7682" width="7.140625" style="2" customWidth="1"/>
    <col min="7683" max="7683" width="19.42578125" style="2" customWidth="1"/>
    <col min="7684" max="7684" width="18.42578125" style="2" customWidth="1"/>
    <col min="7685" max="7685" width="18.5703125" style="2" customWidth="1"/>
    <col min="7686" max="7686" width="16.5703125" style="2" customWidth="1"/>
    <col min="7687" max="7687" width="18.85546875" style="2" customWidth="1"/>
    <col min="7688" max="7689" width="19.140625" style="2" customWidth="1"/>
    <col min="7690" max="7690" width="15.85546875" style="2" customWidth="1"/>
    <col min="7691" max="7936" width="12" style="2"/>
    <col min="7937" max="7937" width="29.42578125" style="2" customWidth="1"/>
    <col min="7938" max="7938" width="7.140625" style="2" customWidth="1"/>
    <col min="7939" max="7939" width="19.42578125" style="2" customWidth="1"/>
    <col min="7940" max="7940" width="18.42578125" style="2" customWidth="1"/>
    <col min="7941" max="7941" width="18.5703125" style="2" customWidth="1"/>
    <col min="7942" max="7942" width="16.5703125" style="2" customWidth="1"/>
    <col min="7943" max="7943" width="18.85546875" style="2" customWidth="1"/>
    <col min="7944" max="7945" width="19.140625" style="2" customWidth="1"/>
    <col min="7946" max="7946" width="15.85546875" style="2" customWidth="1"/>
    <col min="7947" max="8192" width="12" style="2"/>
    <col min="8193" max="8193" width="29.42578125" style="2" customWidth="1"/>
    <col min="8194" max="8194" width="7.140625" style="2" customWidth="1"/>
    <col min="8195" max="8195" width="19.42578125" style="2" customWidth="1"/>
    <col min="8196" max="8196" width="18.42578125" style="2" customWidth="1"/>
    <col min="8197" max="8197" width="18.5703125" style="2" customWidth="1"/>
    <col min="8198" max="8198" width="16.5703125" style="2" customWidth="1"/>
    <col min="8199" max="8199" width="18.85546875" style="2" customWidth="1"/>
    <col min="8200" max="8201" width="19.140625" style="2" customWidth="1"/>
    <col min="8202" max="8202" width="15.85546875" style="2" customWidth="1"/>
    <col min="8203" max="8448" width="12" style="2"/>
    <col min="8449" max="8449" width="29.42578125" style="2" customWidth="1"/>
    <col min="8450" max="8450" width="7.140625" style="2" customWidth="1"/>
    <col min="8451" max="8451" width="19.42578125" style="2" customWidth="1"/>
    <col min="8452" max="8452" width="18.42578125" style="2" customWidth="1"/>
    <col min="8453" max="8453" width="18.5703125" style="2" customWidth="1"/>
    <col min="8454" max="8454" width="16.5703125" style="2" customWidth="1"/>
    <col min="8455" max="8455" width="18.85546875" style="2" customWidth="1"/>
    <col min="8456" max="8457" width="19.140625" style="2" customWidth="1"/>
    <col min="8458" max="8458" width="15.85546875" style="2" customWidth="1"/>
    <col min="8459" max="8704" width="12" style="2"/>
    <col min="8705" max="8705" width="29.42578125" style="2" customWidth="1"/>
    <col min="8706" max="8706" width="7.140625" style="2" customWidth="1"/>
    <col min="8707" max="8707" width="19.42578125" style="2" customWidth="1"/>
    <col min="8708" max="8708" width="18.42578125" style="2" customWidth="1"/>
    <col min="8709" max="8709" width="18.5703125" style="2" customWidth="1"/>
    <col min="8710" max="8710" width="16.5703125" style="2" customWidth="1"/>
    <col min="8711" max="8711" width="18.85546875" style="2" customWidth="1"/>
    <col min="8712" max="8713" width="19.140625" style="2" customWidth="1"/>
    <col min="8714" max="8714" width="15.85546875" style="2" customWidth="1"/>
    <col min="8715" max="8960" width="12" style="2"/>
    <col min="8961" max="8961" width="29.42578125" style="2" customWidth="1"/>
    <col min="8962" max="8962" width="7.140625" style="2" customWidth="1"/>
    <col min="8963" max="8963" width="19.42578125" style="2" customWidth="1"/>
    <col min="8964" max="8964" width="18.42578125" style="2" customWidth="1"/>
    <col min="8965" max="8965" width="18.5703125" style="2" customWidth="1"/>
    <col min="8966" max="8966" width="16.5703125" style="2" customWidth="1"/>
    <col min="8967" max="8967" width="18.85546875" style="2" customWidth="1"/>
    <col min="8968" max="8969" width="19.140625" style="2" customWidth="1"/>
    <col min="8970" max="8970" width="15.85546875" style="2" customWidth="1"/>
    <col min="8971" max="9216" width="12" style="2"/>
    <col min="9217" max="9217" width="29.42578125" style="2" customWidth="1"/>
    <col min="9218" max="9218" width="7.140625" style="2" customWidth="1"/>
    <col min="9219" max="9219" width="19.42578125" style="2" customWidth="1"/>
    <col min="9220" max="9220" width="18.42578125" style="2" customWidth="1"/>
    <col min="9221" max="9221" width="18.5703125" style="2" customWidth="1"/>
    <col min="9222" max="9222" width="16.5703125" style="2" customWidth="1"/>
    <col min="9223" max="9223" width="18.85546875" style="2" customWidth="1"/>
    <col min="9224" max="9225" width="19.140625" style="2" customWidth="1"/>
    <col min="9226" max="9226" width="15.85546875" style="2" customWidth="1"/>
    <col min="9227" max="9472" width="12" style="2"/>
    <col min="9473" max="9473" width="29.42578125" style="2" customWidth="1"/>
    <col min="9474" max="9474" width="7.140625" style="2" customWidth="1"/>
    <col min="9475" max="9475" width="19.42578125" style="2" customWidth="1"/>
    <col min="9476" max="9476" width="18.42578125" style="2" customWidth="1"/>
    <col min="9477" max="9477" width="18.5703125" style="2" customWidth="1"/>
    <col min="9478" max="9478" width="16.5703125" style="2" customWidth="1"/>
    <col min="9479" max="9479" width="18.85546875" style="2" customWidth="1"/>
    <col min="9480" max="9481" width="19.140625" style="2" customWidth="1"/>
    <col min="9482" max="9482" width="15.85546875" style="2" customWidth="1"/>
    <col min="9483" max="9728" width="12" style="2"/>
    <col min="9729" max="9729" width="29.42578125" style="2" customWidth="1"/>
    <col min="9730" max="9730" width="7.140625" style="2" customWidth="1"/>
    <col min="9731" max="9731" width="19.42578125" style="2" customWidth="1"/>
    <col min="9732" max="9732" width="18.42578125" style="2" customWidth="1"/>
    <col min="9733" max="9733" width="18.5703125" style="2" customWidth="1"/>
    <col min="9734" max="9734" width="16.5703125" style="2" customWidth="1"/>
    <col min="9735" max="9735" width="18.85546875" style="2" customWidth="1"/>
    <col min="9736" max="9737" width="19.140625" style="2" customWidth="1"/>
    <col min="9738" max="9738" width="15.85546875" style="2" customWidth="1"/>
    <col min="9739" max="9984" width="12" style="2"/>
    <col min="9985" max="9985" width="29.42578125" style="2" customWidth="1"/>
    <col min="9986" max="9986" width="7.140625" style="2" customWidth="1"/>
    <col min="9987" max="9987" width="19.42578125" style="2" customWidth="1"/>
    <col min="9988" max="9988" width="18.42578125" style="2" customWidth="1"/>
    <col min="9989" max="9989" width="18.5703125" style="2" customWidth="1"/>
    <col min="9990" max="9990" width="16.5703125" style="2" customWidth="1"/>
    <col min="9991" max="9991" width="18.85546875" style="2" customWidth="1"/>
    <col min="9992" max="9993" width="19.140625" style="2" customWidth="1"/>
    <col min="9994" max="9994" width="15.85546875" style="2" customWidth="1"/>
    <col min="9995" max="10240" width="12" style="2"/>
    <col min="10241" max="10241" width="29.42578125" style="2" customWidth="1"/>
    <col min="10242" max="10242" width="7.140625" style="2" customWidth="1"/>
    <col min="10243" max="10243" width="19.42578125" style="2" customWidth="1"/>
    <col min="10244" max="10244" width="18.42578125" style="2" customWidth="1"/>
    <col min="10245" max="10245" width="18.5703125" style="2" customWidth="1"/>
    <col min="10246" max="10246" width="16.5703125" style="2" customWidth="1"/>
    <col min="10247" max="10247" width="18.85546875" style="2" customWidth="1"/>
    <col min="10248" max="10249" width="19.140625" style="2" customWidth="1"/>
    <col min="10250" max="10250" width="15.85546875" style="2" customWidth="1"/>
    <col min="10251" max="10496" width="12" style="2"/>
    <col min="10497" max="10497" width="29.42578125" style="2" customWidth="1"/>
    <col min="10498" max="10498" width="7.140625" style="2" customWidth="1"/>
    <col min="10499" max="10499" width="19.42578125" style="2" customWidth="1"/>
    <col min="10500" max="10500" width="18.42578125" style="2" customWidth="1"/>
    <col min="10501" max="10501" width="18.5703125" style="2" customWidth="1"/>
    <col min="10502" max="10502" width="16.5703125" style="2" customWidth="1"/>
    <col min="10503" max="10503" width="18.85546875" style="2" customWidth="1"/>
    <col min="10504" max="10505" width="19.140625" style="2" customWidth="1"/>
    <col min="10506" max="10506" width="15.85546875" style="2" customWidth="1"/>
    <col min="10507" max="10752" width="12" style="2"/>
    <col min="10753" max="10753" width="29.42578125" style="2" customWidth="1"/>
    <col min="10754" max="10754" width="7.140625" style="2" customWidth="1"/>
    <col min="10755" max="10755" width="19.42578125" style="2" customWidth="1"/>
    <col min="10756" max="10756" width="18.42578125" style="2" customWidth="1"/>
    <col min="10757" max="10757" width="18.5703125" style="2" customWidth="1"/>
    <col min="10758" max="10758" width="16.5703125" style="2" customWidth="1"/>
    <col min="10759" max="10759" width="18.85546875" style="2" customWidth="1"/>
    <col min="10760" max="10761" width="19.140625" style="2" customWidth="1"/>
    <col min="10762" max="10762" width="15.85546875" style="2" customWidth="1"/>
    <col min="10763" max="11008" width="12" style="2"/>
    <col min="11009" max="11009" width="29.42578125" style="2" customWidth="1"/>
    <col min="11010" max="11010" width="7.140625" style="2" customWidth="1"/>
    <col min="11011" max="11011" width="19.42578125" style="2" customWidth="1"/>
    <col min="11012" max="11012" width="18.42578125" style="2" customWidth="1"/>
    <col min="11013" max="11013" width="18.5703125" style="2" customWidth="1"/>
    <col min="11014" max="11014" width="16.5703125" style="2" customWidth="1"/>
    <col min="11015" max="11015" width="18.85546875" style="2" customWidth="1"/>
    <col min="11016" max="11017" width="19.140625" style="2" customWidth="1"/>
    <col min="11018" max="11018" width="15.85546875" style="2" customWidth="1"/>
    <col min="11019" max="11264" width="12" style="2"/>
    <col min="11265" max="11265" width="29.42578125" style="2" customWidth="1"/>
    <col min="11266" max="11266" width="7.140625" style="2" customWidth="1"/>
    <col min="11267" max="11267" width="19.42578125" style="2" customWidth="1"/>
    <col min="11268" max="11268" width="18.42578125" style="2" customWidth="1"/>
    <col min="11269" max="11269" width="18.5703125" style="2" customWidth="1"/>
    <col min="11270" max="11270" width="16.5703125" style="2" customWidth="1"/>
    <col min="11271" max="11271" width="18.85546875" style="2" customWidth="1"/>
    <col min="11272" max="11273" width="19.140625" style="2" customWidth="1"/>
    <col min="11274" max="11274" width="15.85546875" style="2" customWidth="1"/>
    <col min="11275" max="11520" width="12" style="2"/>
    <col min="11521" max="11521" width="29.42578125" style="2" customWidth="1"/>
    <col min="11522" max="11522" width="7.140625" style="2" customWidth="1"/>
    <col min="11523" max="11523" width="19.42578125" style="2" customWidth="1"/>
    <col min="11524" max="11524" width="18.42578125" style="2" customWidth="1"/>
    <col min="11525" max="11525" width="18.5703125" style="2" customWidth="1"/>
    <col min="11526" max="11526" width="16.5703125" style="2" customWidth="1"/>
    <col min="11527" max="11527" width="18.85546875" style="2" customWidth="1"/>
    <col min="11528" max="11529" width="19.140625" style="2" customWidth="1"/>
    <col min="11530" max="11530" width="15.85546875" style="2" customWidth="1"/>
    <col min="11531" max="11776" width="12" style="2"/>
    <col min="11777" max="11777" width="29.42578125" style="2" customWidth="1"/>
    <col min="11778" max="11778" width="7.140625" style="2" customWidth="1"/>
    <col min="11779" max="11779" width="19.42578125" style="2" customWidth="1"/>
    <col min="11780" max="11780" width="18.42578125" style="2" customWidth="1"/>
    <col min="11781" max="11781" width="18.5703125" style="2" customWidth="1"/>
    <col min="11782" max="11782" width="16.5703125" style="2" customWidth="1"/>
    <col min="11783" max="11783" width="18.85546875" style="2" customWidth="1"/>
    <col min="11784" max="11785" width="19.140625" style="2" customWidth="1"/>
    <col min="11786" max="11786" width="15.85546875" style="2" customWidth="1"/>
    <col min="11787" max="12032" width="12" style="2"/>
    <col min="12033" max="12033" width="29.42578125" style="2" customWidth="1"/>
    <col min="12034" max="12034" width="7.140625" style="2" customWidth="1"/>
    <col min="12035" max="12035" width="19.42578125" style="2" customWidth="1"/>
    <col min="12036" max="12036" width="18.42578125" style="2" customWidth="1"/>
    <col min="12037" max="12037" width="18.5703125" style="2" customWidth="1"/>
    <col min="12038" max="12038" width="16.5703125" style="2" customWidth="1"/>
    <col min="12039" max="12039" width="18.85546875" style="2" customWidth="1"/>
    <col min="12040" max="12041" width="19.140625" style="2" customWidth="1"/>
    <col min="12042" max="12042" width="15.85546875" style="2" customWidth="1"/>
    <col min="12043" max="12288" width="12" style="2"/>
    <col min="12289" max="12289" width="29.42578125" style="2" customWidth="1"/>
    <col min="12290" max="12290" width="7.140625" style="2" customWidth="1"/>
    <col min="12291" max="12291" width="19.42578125" style="2" customWidth="1"/>
    <col min="12292" max="12292" width="18.42578125" style="2" customWidth="1"/>
    <col min="12293" max="12293" width="18.5703125" style="2" customWidth="1"/>
    <col min="12294" max="12294" width="16.5703125" style="2" customWidth="1"/>
    <col min="12295" max="12295" width="18.85546875" style="2" customWidth="1"/>
    <col min="12296" max="12297" width="19.140625" style="2" customWidth="1"/>
    <col min="12298" max="12298" width="15.85546875" style="2" customWidth="1"/>
    <col min="12299" max="12544" width="12" style="2"/>
    <col min="12545" max="12545" width="29.42578125" style="2" customWidth="1"/>
    <col min="12546" max="12546" width="7.140625" style="2" customWidth="1"/>
    <col min="12547" max="12547" width="19.42578125" style="2" customWidth="1"/>
    <col min="12548" max="12548" width="18.42578125" style="2" customWidth="1"/>
    <col min="12549" max="12549" width="18.5703125" style="2" customWidth="1"/>
    <col min="12550" max="12550" width="16.5703125" style="2" customWidth="1"/>
    <col min="12551" max="12551" width="18.85546875" style="2" customWidth="1"/>
    <col min="12552" max="12553" width="19.140625" style="2" customWidth="1"/>
    <col min="12554" max="12554" width="15.85546875" style="2" customWidth="1"/>
    <col min="12555" max="12800" width="12" style="2"/>
    <col min="12801" max="12801" width="29.42578125" style="2" customWidth="1"/>
    <col min="12802" max="12802" width="7.140625" style="2" customWidth="1"/>
    <col min="12803" max="12803" width="19.42578125" style="2" customWidth="1"/>
    <col min="12804" max="12804" width="18.42578125" style="2" customWidth="1"/>
    <col min="12805" max="12805" width="18.5703125" style="2" customWidth="1"/>
    <col min="12806" max="12806" width="16.5703125" style="2" customWidth="1"/>
    <col min="12807" max="12807" width="18.85546875" style="2" customWidth="1"/>
    <col min="12808" max="12809" width="19.140625" style="2" customWidth="1"/>
    <col min="12810" max="12810" width="15.85546875" style="2" customWidth="1"/>
    <col min="12811" max="13056" width="12" style="2"/>
    <col min="13057" max="13057" width="29.42578125" style="2" customWidth="1"/>
    <col min="13058" max="13058" width="7.140625" style="2" customWidth="1"/>
    <col min="13059" max="13059" width="19.42578125" style="2" customWidth="1"/>
    <col min="13060" max="13060" width="18.42578125" style="2" customWidth="1"/>
    <col min="13061" max="13061" width="18.5703125" style="2" customWidth="1"/>
    <col min="13062" max="13062" width="16.5703125" style="2" customWidth="1"/>
    <col min="13063" max="13063" width="18.85546875" style="2" customWidth="1"/>
    <col min="13064" max="13065" width="19.140625" style="2" customWidth="1"/>
    <col min="13066" max="13066" width="15.85546875" style="2" customWidth="1"/>
    <col min="13067" max="13312" width="12" style="2"/>
    <col min="13313" max="13313" width="29.42578125" style="2" customWidth="1"/>
    <col min="13314" max="13314" width="7.140625" style="2" customWidth="1"/>
    <col min="13315" max="13315" width="19.42578125" style="2" customWidth="1"/>
    <col min="13316" max="13316" width="18.42578125" style="2" customWidth="1"/>
    <col min="13317" max="13317" width="18.5703125" style="2" customWidth="1"/>
    <col min="13318" max="13318" width="16.5703125" style="2" customWidth="1"/>
    <col min="13319" max="13319" width="18.85546875" style="2" customWidth="1"/>
    <col min="13320" max="13321" width="19.140625" style="2" customWidth="1"/>
    <col min="13322" max="13322" width="15.85546875" style="2" customWidth="1"/>
    <col min="13323" max="13568" width="12" style="2"/>
    <col min="13569" max="13569" width="29.42578125" style="2" customWidth="1"/>
    <col min="13570" max="13570" width="7.140625" style="2" customWidth="1"/>
    <col min="13571" max="13571" width="19.42578125" style="2" customWidth="1"/>
    <col min="13572" max="13572" width="18.42578125" style="2" customWidth="1"/>
    <col min="13573" max="13573" width="18.5703125" style="2" customWidth="1"/>
    <col min="13574" max="13574" width="16.5703125" style="2" customWidth="1"/>
    <col min="13575" max="13575" width="18.85546875" style="2" customWidth="1"/>
    <col min="13576" max="13577" width="19.140625" style="2" customWidth="1"/>
    <col min="13578" max="13578" width="15.85546875" style="2" customWidth="1"/>
    <col min="13579" max="13824" width="12" style="2"/>
    <col min="13825" max="13825" width="29.42578125" style="2" customWidth="1"/>
    <col min="13826" max="13826" width="7.140625" style="2" customWidth="1"/>
    <col min="13827" max="13827" width="19.42578125" style="2" customWidth="1"/>
    <col min="13828" max="13828" width="18.42578125" style="2" customWidth="1"/>
    <col min="13829" max="13829" width="18.5703125" style="2" customWidth="1"/>
    <col min="13830" max="13830" width="16.5703125" style="2" customWidth="1"/>
    <col min="13831" max="13831" width="18.85546875" style="2" customWidth="1"/>
    <col min="13832" max="13833" width="19.140625" style="2" customWidth="1"/>
    <col min="13834" max="13834" width="15.85546875" style="2" customWidth="1"/>
    <col min="13835" max="14080" width="12" style="2"/>
    <col min="14081" max="14081" width="29.42578125" style="2" customWidth="1"/>
    <col min="14082" max="14082" width="7.140625" style="2" customWidth="1"/>
    <col min="14083" max="14083" width="19.42578125" style="2" customWidth="1"/>
    <col min="14084" max="14084" width="18.42578125" style="2" customWidth="1"/>
    <col min="14085" max="14085" width="18.5703125" style="2" customWidth="1"/>
    <col min="14086" max="14086" width="16.5703125" style="2" customWidth="1"/>
    <col min="14087" max="14087" width="18.85546875" style="2" customWidth="1"/>
    <col min="14088" max="14089" width="19.140625" style="2" customWidth="1"/>
    <col min="14090" max="14090" width="15.85546875" style="2" customWidth="1"/>
    <col min="14091" max="14336" width="12" style="2"/>
    <col min="14337" max="14337" width="29.42578125" style="2" customWidth="1"/>
    <col min="14338" max="14338" width="7.140625" style="2" customWidth="1"/>
    <col min="14339" max="14339" width="19.42578125" style="2" customWidth="1"/>
    <col min="14340" max="14340" width="18.42578125" style="2" customWidth="1"/>
    <col min="14341" max="14341" width="18.5703125" style="2" customWidth="1"/>
    <col min="14342" max="14342" width="16.5703125" style="2" customWidth="1"/>
    <col min="14343" max="14343" width="18.85546875" style="2" customWidth="1"/>
    <col min="14344" max="14345" width="19.140625" style="2" customWidth="1"/>
    <col min="14346" max="14346" width="15.85546875" style="2" customWidth="1"/>
    <col min="14347" max="14592" width="12" style="2"/>
    <col min="14593" max="14593" width="29.42578125" style="2" customWidth="1"/>
    <col min="14594" max="14594" width="7.140625" style="2" customWidth="1"/>
    <col min="14595" max="14595" width="19.42578125" style="2" customWidth="1"/>
    <col min="14596" max="14596" width="18.42578125" style="2" customWidth="1"/>
    <col min="14597" max="14597" width="18.5703125" style="2" customWidth="1"/>
    <col min="14598" max="14598" width="16.5703125" style="2" customWidth="1"/>
    <col min="14599" max="14599" width="18.85546875" style="2" customWidth="1"/>
    <col min="14600" max="14601" width="19.140625" style="2" customWidth="1"/>
    <col min="14602" max="14602" width="15.85546875" style="2" customWidth="1"/>
    <col min="14603" max="14848" width="12" style="2"/>
    <col min="14849" max="14849" width="29.42578125" style="2" customWidth="1"/>
    <col min="14850" max="14850" width="7.140625" style="2" customWidth="1"/>
    <col min="14851" max="14851" width="19.42578125" style="2" customWidth="1"/>
    <col min="14852" max="14852" width="18.42578125" style="2" customWidth="1"/>
    <col min="14853" max="14853" width="18.5703125" style="2" customWidth="1"/>
    <col min="14854" max="14854" width="16.5703125" style="2" customWidth="1"/>
    <col min="14855" max="14855" width="18.85546875" style="2" customWidth="1"/>
    <col min="14856" max="14857" width="19.140625" style="2" customWidth="1"/>
    <col min="14858" max="14858" width="15.85546875" style="2" customWidth="1"/>
    <col min="14859" max="15104" width="12" style="2"/>
    <col min="15105" max="15105" width="29.42578125" style="2" customWidth="1"/>
    <col min="15106" max="15106" width="7.140625" style="2" customWidth="1"/>
    <col min="15107" max="15107" width="19.42578125" style="2" customWidth="1"/>
    <col min="15108" max="15108" width="18.42578125" style="2" customWidth="1"/>
    <col min="15109" max="15109" width="18.5703125" style="2" customWidth="1"/>
    <col min="15110" max="15110" width="16.5703125" style="2" customWidth="1"/>
    <col min="15111" max="15111" width="18.85546875" style="2" customWidth="1"/>
    <col min="15112" max="15113" width="19.140625" style="2" customWidth="1"/>
    <col min="15114" max="15114" width="15.85546875" style="2" customWidth="1"/>
    <col min="15115" max="15360" width="12" style="2"/>
    <col min="15361" max="15361" width="29.42578125" style="2" customWidth="1"/>
    <col min="15362" max="15362" width="7.140625" style="2" customWidth="1"/>
    <col min="15363" max="15363" width="19.42578125" style="2" customWidth="1"/>
    <col min="15364" max="15364" width="18.42578125" style="2" customWidth="1"/>
    <col min="15365" max="15365" width="18.5703125" style="2" customWidth="1"/>
    <col min="15366" max="15366" width="16.5703125" style="2" customWidth="1"/>
    <col min="15367" max="15367" width="18.85546875" style="2" customWidth="1"/>
    <col min="15368" max="15369" width="19.140625" style="2" customWidth="1"/>
    <col min="15370" max="15370" width="15.85546875" style="2" customWidth="1"/>
    <col min="15371" max="15616" width="12" style="2"/>
    <col min="15617" max="15617" width="29.42578125" style="2" customWidth="1"/>
    <col min="15618" max="15618" width="7.140625" style="2" customWidth="1"/>
    <col min="15619" max="15619" width="19.42578125" style="2" customWidth="1"/>
    <col min="15620" max="15620" width="18.42578125" style="2" customWidth="1"/>
    <col min="15621" max="15621" width="18.5703125" style="2" customWidth="1"/>
    <col min="15622" max="15622" width="16.5703125" style="2" customWidth="1"/>
    <col min="15623" max="15623" width="18.85546875" style="2" customWidth="1"/>
    <col min="15624" max="15625" width="19.140625" style="2" customWidth="1"/>
    <col min="15626" max="15626" width="15.85546875" style="2" customWidth="1"/>
    <col min="15627" max="15872" width="12" style="2"/>
    <col min="15873" max="15873" width="29.42578125" style="2" customWidth="1"/>
    <col min="15874" max="15874" width="7.140625" style="2" customWidth="1"/>
    <col min="15875" max="15875" width="19.42578125" style="2" customWidth="1"/>
    <col min="15876" max="15876" width="18.42578125" style="2" customWidth="1"/>
    <col min="15877" max="15877" width="18.5703125" style="2" customWidth="1"/>
    <col min="15878" max="15878" width="16.5703125" style="2" customWidth="1"/>
    <col min="15879" max="15879" width="18.85546875" style="2" customWidth="1"/>
    <col min="15880" max="15881" width="19.140625" style="2" customWidth="1"/>
    <col min="15882" max="15882" width="15.85546875" style="2" customWidth="1"/>
    <col min="15883" max="16128" width="12" style="2"/>
    <col min="16129" max="16129" width="29.42578125" style="2" customWidth="1"/>
    <col min="16130" max="16130" width="7.140625" style="2" customWidth="1"/>
    <col min="16131" max="16131" width="19.42578125" style="2" customWidth="1"/>
    <col min="16132" max="16132" width="18.42578125" style="2" customWidth="1"/>
    <col min="16133" max="16133" width="18.5703125" style="2" customWidth="1"/>
    <col min="16134" max="16134" width="16.5703125" style="2" customWidth="1"/>
    <col min="16135" max="16135" width="18.85546875" style="2" customWidth="1"/>
    <col min="16136" max="16137" width="19.140625" style="2" customWidth="1"/>
    <col min="16138" max="16138" width="15.85546875" style="2" customWidth="1"/>
    <col min="16139" max="16384" width="12" style="2"/>
  </cols>
  <sheetData>
    <row r="1" spans="1:97" x14ac:dyDescent="0.2">
      <c r="A1" s="40" t="s">
        <v>217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x14ac:dyDescent="0.2">
      <c r="A3" s="3"/>
      <c r="B3" s="41"/>
      <c r="C3" s="41"/>
      <c r="D3" s="41"/>
      <c r="E3" s="41"/>
      <c r="F3" s="41"/>
      <c r="G3" s="41"/>
      <c r="H3" s="4" t="s">
        <v>0</v>
      </c>
      <c r="I3" s="4" t="s">
        <v>0</v>
      </c>
    </row>
    <row r="4" spans="1:97" x14ac:dyDescent="0.2">
      <c r="A4" s="5"/>
      <c r="B4" s="42"/>
      <c r="C4" s="6" t="s">
        <v>1</v>
      </c>
      <c r="D4" s="6" t="s">
        <v>2</v>
      </c>
      <c r="E4" s="6" t="s">
        <v>3</v>
      </c>
      <c r="F4" s="6"/>
      <c r="G4" s="6" t="s">
        <v>4</v>
      </c>
      <c r="H4" s="6" t="s">
        <v>5</v>
      </c>
      <c r="I4" s="6" t="s">
        <v>6</v>
      </c>
    </row>
    <row r="5" spans="1:97" x14ac:dyDescent="0.2">
      <c r="A5" s="7" t="s">
        <v>7</v>
      </c>
      <c r="B5" s="8" t="s">
        <v>8</v>
      </c>
      <c r="C5" s="8" t="s">
        <v>9</v>
      </c>
      <c r="D5" s="8" t="s">
        <v>9</v>
      </c>
      <c r="E5" s="8" t="s">
        <v>10</v>
      </c>
      <c r="F5" s="8" t="s">
        <v>11</v>
      </c>
      <c r="G5" s="8" t="s">
        <v>10</v>
      </c>
      <c r="H5" s="8" t="s">
        <v>9</v>
      </c>
      <c r="I5" s="8" t="s">
        <v>9</v>
      </c>
    </row>
    <row r="6" spans="1:97" ht="15" x14ac:dyDescent="0.25">
      <c r="A6" s="9" t="s">
        <v>12</v>
      </c>
      <c r="B6" s="9"/>
      <c r="C6" s="31">
        <v>12285113843</v>
      </c>
      <c r="D6" s="31">
        <v>3831000835</v>
      </c>
      <c r="E6" s="31"/>
      <c r="F6" s="31"/>
      <c r="G6" s="31"/>
      <c r="H6" s="12"/>
      <c r="I6" s="12">
        <f>SUM(C6:G6)</f>
        <v>16116114678</v>
      </c>
    </row>
    <row r="7" spans="1:97" ht="15" x14ac:dyDescent="0.25">
      <c r="A7" s="9" t="s">
        <v>13</v>
      </c>
      <c r="B7" s="32" t="s">
        <v>14</v>
      </c>
      <c r="C7" s="31">
        <v>9996110410</v>
      </c>
      <c r="D7" s="31">
        <v>3255031402</v>
      </c>
      <c r="E7" s="31"/>
      <c r="F7" s="31"/>
      <c r="G7" s="31"/>
      <c r="H7" s="12">
        <f>SUM(C7:G7)</f>
        <v>13251141812</v>
      </c>
      <c r="I7" s="12"/>
    </row>
    <row r="8" spans="1:97" ht="15" x14ac:dyDescent="0.25">
      <c r="A8" s="9" t="s">
        <v>15</v>
      </c>
      <c r="B8" s="13" t="s">
        <v>16</v>
      </c>
      <c r="C8" s="10">
        <v>0</v>
      </c>
      <c r="D8" s="10">
        <v>0</v>
      </c>
      <c r="E8" s="10"/>
      <c r="F8" s="10"/>
      <c r="G8" s="10"/>
      <c r="H8" s="11">
        <f>SUM(C8:G8)</f>
        <v>0</v>
      </c>
      <c r="I8" s="11"/>
    </row>
    <row r="9" spans="1:97" ht="15" x14ac:dyDescent="0.25">
      <c r="A9" s="9" t="s">
        <v>17</v>
      </c>
      <c r="B9" s="32" t="s">
        <v>18</v>
      </c>
      <c r="C9" s="31">
        <v>237950578</v>
      </c>
      <c r="D9" s="31">
        <v>27366868</v>
      </c>
      <c r="E9" s="31"/>
      <c r="F9" s="31"/>
      <c r="G9" s="31"/>
      <c r="H9" s="12">
        <f>SUM(C9:G9)</f>
        <v>265317446</v>
      </c>
      <c r="I9" s="12"/>
    </row>
    <row r="10" spans="1:97" ht="15" x14ac:dyDescent="0.25">
      <c r="A10" s="9" t="s">
        <v>19</v>
      </c>
      <c r="B10" s="32" t="s">
        <v>20</v>
      </c>
      <c r="C10" s="31">
        <v>8272324</v>
      </c>
      <c r="D10" s="31">
        <v>4414465</v>
      </c>
      <c r="E10" s="31"/>
      <c r="F10" s="31"/>
      <c r="G10" s="31"/>
      <c r="H10" s="12">
        <f>SUM(C10:G10)</f>
        <v>12686789</v>
      </c>
      <c r="I10" s="12"/>
    </row>
    <row r="11" spans="1:97" ht="15" x14ac:dyDescent="0.25">
      <c r="A11" s="9" t="s">
        <v>218</v>
      </c>
      <c r="B11" s="32" t="s">
        <v>22</v>
      </c>
      <c r="C11" s="31">
        <v>0</v>
      </c>
      <c r="D11" s="31">
        <v>311544</v>
      </c>
      <c r="E11" s="31"/>
      <c r="F11" s="31"/>
      <c r="G11" s="31"/>
      <c r="H11" s="12">
        <f>SUM(C11:G11)</f>
        <v>311544</v>
      </c>
      <c r="I11" s="12"/>
      <c r="J11" s="34"/>
      <c r="K11" s="21"/>
      <c r="L11" s="21"/>
    </row>
    <row r="12" spans="1:97" ht="15" x14ac:dyDescent="0.25">
      <c r="A12" s="9"/>
      <c r="B12" s="1"/>
      <c r="C12" s="10"/>
      <c r="D12" s="10"/>
      <c r="E12" s="10"/>
      <c r="F12" s="10"/>
      <c r="G12" s="10"/>
      <c r="H12" s="11"/>
      <c r="I12" s="11"/>
    </row>
    <row r="13" spans="1:97" ht="15" x14ac:dyDescent="0.25">
      <c r="A13" s="9" t="s">
        <v>23</v>
      </c>
      <c r="B13" s="9"/>
      <c r="C13" s="31">
        <v>78737258</v>
      </c>
      <c r="D13" s="31">
        <v>50374286</v>
      </c>
      <c r="E13" s="31"/>
      <c r="F13" s="31"/>
      <c r="G13" s="31"/>
      <c r="H13" s="12"/>
      <c r="I13" s="12">
        <f>SUM(C13:G13)</f>
        <v>129111544</v>
      </c>
      <c r="J13" s="21"/>
      <c r="K13" s="21"/>
      <c r="L13" s="21"/>
    </row>
    <row r="14" spans="1:97" ht="15" x14ac:dyDescent="0.25">
      <c r="A14" s="9" t="s">
        <v>24</v>
      </c>
      <c r="B14" s="32" t="s">
        <v>25</v>
      </c>
      <c r="C14" s="31">
        <v>2914944</v>
      </c>
      <c r="D14" s="31">
        <v>3331427</v>
      </c>
      <c r="E14" s="31"/>
      <c r="F14" s="31"/>
      <c r="G14" s="31"/>
      <c r="H14" s="12">
        <f>SUM(C14:G14)</f>
        <v>6246371</v>
      </c>
      <c r="I14" s="12"/>
      <c r="J14" s="21"/>
      <c r="K14" s="21"/>
      <c r="L14" s="21"/>
    </row>
    <row r="15" spans="1:97" ht="15" x14ac:dyDescent="0.25">
      <c r="A15" s="9"/>
      <c r="B15" s="30"/>
      <c r="C15" s="33"/>
      <c r="D15" s="33"/>
      <c r="E15" s="33"/>
      <c r="F15" s="33"/>
      <c r="G15" s="33"/>
      <c r="H15" s="34"/>
      <c r="I15" s="34"/>
      <c r="J15" s="35"/>
      <c r="K15" s="21"/>
      <c r="L15" s="21"/>
    </row>
    <row r="16" spans="1:97" ht="15" x14ac:dyDescent="0.25">
      <c r="A16" s="9" t="s">
        <v>26</v>
      </c>
      <c r="B16" s="9"/>
      <c r="C16" s="31">
        <v>653565285</v>
      </c>
      <c r="D16" s="31">
        <v>533233334</v>
      </c>
      <c r="E16" s="31">
        <v>27576509.23</v>
      </c>
      <c r="F16" s="31">
        <v>5699539.2599999998</v>
      </c>
      <c r="G16" s="31"/>
      <c r="H16" s="12"/>
      <c r="I16" s="12">
        <f>SUM(C16:G16)</f>
        <v>1220074667.49</v>
      </c>
      <c r="J16" s="36"/>
      <c r="K16" s="35"/>
      <c r="L16" s="21"/>
      <c r="M16" s="21"/>
    </row>
    <row r="17" spans="1:13" ht="15" x14ac:dyDescent="0.25">
      <c r="A17" s="9" t="s">
        <v>27</v>
      </c>
      <c r="B17" s="32" t="s">
        <v>28</v>
      </c>
      <c r="C17" s="31">
        <v>8152048</v>
      </c>
      <c r="D17" s="31">
        <v>2771799</v>
      </c>
      <c r="E17" s="31"/>
      <c r="F17" s="31"/>
      <c r="G17" s="31"/>
      <c r="H17" s="12">
        <f>SUM(C17:G17)</f>
        <v>10923847</v>
      </c>
      <c r="I17" s="12"/>
      <c r="J17" s="21"/>
      <c r="K17" s="21"/>
      <c r="L17" s="21"/>
      <c r="M17" s="21"/>
    </row>
    <row r="18" spans="1:13" ht="15" x14ac:dyDescent="0.25">
      <c r="A18" s="9" t="s">
        <v>29</v>
      </c>
      <c r="B18" s="32" t="s">
        <v>30</v>
      </c>
      <c r="C18" s="31">
        <v>4669258</v>
      </c>
      <c r="D18" s="31">
        <v>2199894</v>
      </c>
      <c r="E18" s="31"/>
      <c r="F18" s="31"/>
      <c r="G18" s="31"/>
      <c r="H18" s="12">
        <f>SUM(C18:G18)</f>
        <v>6869152</v>
      </c>
      <c r="I18" s="12"/>
      <c r="J18" s="21"/>
      <c r="K18" s="21"/>
      <c r="L18" s="21"/>
      <c r="M18" s="21"/>
    </row>
    <row r="19" spans="1:13" ht="15" x14ac:dyDescent="0.25">
      <c r="A19" s="9" t="s">
        <v>31</v>
      </c>
      <c r="B19" s="32" t="s">
        <v>32</v>
      </c>
      <c r="C19" s="31">
        <v>1510968</v>
      </c>
      <c r="D19" s="31">
        <v>688715</v>
      </c>
      <c r="E19" s="31"/>
      <c r="F19" s="31"/>
      <c r="G19" s="31"/>
      <c r="H19" s="12">
        <f>SUM(C19:G19)</f>
        <v>2199683</v>
      </c>
      <c r="I19" s="12"/>
      <c r="J19" s="21"/>
      <c r="K19" s="21"/>
      <c r="L19" s="21"/>
      <c r="M19" s="21"/>
    </row>
    <row r="20" spans="1:13" ht="15" x14ac:dyDescent="0.25">
      <c r="A20" s="9" t="s">
        <v>33</v>
      </c>
      <c r="B20" s="13" t="s">
        <v>25</v>
      </c>
      <c r="C20" s="10">
        <v>476029068</v>
      </c>
      <c r="D20" s="10">
        <v>243313332</v>
      </c>
      <c r="E20" s="10"/>
      <c r="F20" s="10"/>
      <c r="G20" s="10"/>
      <c r="H20" s="11">
        <f>SUM(C20:G20)</f>
        <v>719342400</v>
      </c>
      <c r="I20" s="11"/>
    </row>
    <row r="21" spans="1:13" ht="15" x14ac:dyDescent="0.25">
      <c r="A21" s="9"/>
      <c r="B21" s="1"/>
      <c r="C21" s="10"/>
      <c r="D21" s="10"/>
      <c r="E21" s="10"/>
      <c r="F21" s="10"/>
      <c r="G21" s="10"/>
      <c r="H21" s="11"/>
      <c r="I21" s="11"/>
    </row>
    <row r="22" spans="1:13" ht="15" x14ac:dyDescent="0.25">
      <c r="A22" s="9" t="s">
        <v>34</v>
      </c>
      <c r="B22" s="1"/>
      <c r="C22" s="10">
        <v>128750728</v>
      </c>
      <c r="D22" s="10">
        <v>199669166</v>
      </c>
      <c r="E22" s="10"/>
      <c r="F22" s="10"/>
      <c r="G22" s="10"/>
      <c r="H22" s="11"/>
      <c r="I22" s="11">
        <f>SUM(C22:G22)</f>
        <v>328419894</v>
      </c>
    </row>
    <row r="23" spans="1:13" ht="15" x14ac:dyDescent="0.25">
      <c r="A23" s="9" t="s">
        <v>35</v>
      </c>
      <c r="B23" s="13" t="s">
        <v>36</v>
      </c>
      <c r="C23" s="10">
        <v>65270545</v>
      </c>
      <c r="D23" s="10">
        <v>60742466</v>
      </c>
      <c r="E23" s="10"/>
      <c r="F23" s="10"/>
      <c r="G23" s="10"/>
      <c r="H23" s="11">
        <f>SUM(C23:G23)</f>
        <v>126013011</v>
      </c>
      <c r="I23" s="11"/>
    </row>
    <row r="24" spans="1:13" ht="15" x14ac:dyDescent="0.25">
      <c r="A24" s="1" t="s">
        <v>37</v>
      </c>
      <c r="B24" s="13" t="s">
        <v>38</v>
      </c>
      <c r="C24" s="10">
        <v>9756998</v>
      </c>
      <c r="D24" s="10">
        <v>33491135</v>
      </c>
      <c r="E24" s="10"/>
      <c r="F24" s="10"/>
      <c r="G24" s="10"/>
      <c r="H24" s="11">
        <f>SUM(C24:G24)</f>
        <v>43248133</v>
      </c>
      <c r="I24" s="11"/>
    </row>
    <row r="25" spans="1:13" ht="15" x14ac:dyDescent="0.25">
      <c r="A25" s="1"/>
      <c r="B25" s="1"/>
      <c r="C25" s="10"/>
      <c r="D25" s="10"/>
      <c r="E25" s="10"/>
      <c r="F25" s="10"/>
      <c r="G25" s="10"/>
      <c r="H25" s="11"/>
      <c r="I25" s="11"/>
    </row>
    <row r="26" spans="1:13" ht="15" x14ac:dyDescent="0.25">
      <c r="A26" s="9" t="s">
        <v>39</v>
      </c>
      <c r="B26" s="1"/>
      <c r="C26" s="10">
        <v>392400813</v>
      </c>
      <c r="D26" s="10">
        <v>225690486</v>
      </c>
      <c r="E26" s="10">
        <v>21660368.560000002</v>
      </c>
      <c r="F26" s="10">
        <v>3899720.35</v>
      </c>
      <c r="G26" s="10"/>
      <c r="H26" s="11"/>
      <c r="I26" s="11">
        <f>SUM(C26:G26)</f>
        <v>643651387.90999997</v>
      </c>
    </row>
    <row r="27" spans="1:13" ht="15" x14ac:dyDescent="0.25">
      <c r="A27" s="1" t="s">
        <v>40</v>
      </c>
      <c r="B27" s="13" t="s">
        <v>41</v>
      </c>
      <c r="C27" s="10">
        <v>202985800</v>
      </c>
      <c r="D27" s="10">
        <v>66140690</v>
      </c>
      <c r="E27" s="10"/>
      <c r="F27" s="10"/>
      <c r="G27" s="10"/>
      <c r="H27" s="11">
        <f t="shared" ref="H27:H32" si="0">SUM(C27:G27)</f>
        <v>269126490</v>
      </c>
      <c r="I27" s="11"/>
    </row>
    <row r="28" spans="1:13" ht="15" x14ac:dyDescent="0.25">
      <c r="A28" s="1" t="s">
        <v>42</v>
      </c>
      <c r="B28" s="13" t="s">
        <v>36</v>
      </c>
      <c r="C28" s="10">
        <v>8982793</v>
      </c>
      <c r="D28" s="10">
        <v>4264617</v>
      </c>
      <c r="E28" s="10"/>
      <c r="F28" s="10"/>
      <c r="G28" s="10"/>
      <c r="H28" s="11">
        <f t="shared" si="0"/>
        <v>13247410</v>
      </c>
      <c r="I28" s="11"/>
    </row>
    <row r="29" spans="1:13" ht="15" x14ac:dyDescent="0.25">
      <c r="A29" s="1" t="s">
        <v>43</v>
      </c>
      <c r="B29" s="13" t="s">
        <v>38</v>
      </c>
      <c r="C29" s="10">
        <v>11546703</v>
      </c>
      <c r="D29" s="10">
        <v>5833518</v>
      </c>
      <c r="E29" s="10"/>
      <c r="F29" s="10"/>
      <c r="G29" s="10"/>
      <c r="H29" s="11">
        <f t="shared" si="0"/>
        <v>17380221</v>
      </c>
      <c r="I29" s="11"/>
    </row>
    <row r="30" spans="1:13" ht="15" x14ac:dyDescent="0.25">
      <c r="A30" s="1" t="s">
        <v>44</v>
      </c>
      <c r="B30" s="13" t="s">
        <v>45</v>
      </c>
      <c r="C30" s="10">
        <v>1666549</v>
      </c>
      <c r="D30" s="10">
        <v>1103751</v>
      </c>
      <c r="E30" s="10"/>
      <c r="F30" s="10"/>
      <c r="G30" s="10"/>
      <c r="H30" s="11">
        <f t="shared" si="0"/>
        <v>2770300</v>
      </c>
      <c r="I30" s="11"/>
    </row>
    <row r="31" spans="1:13" ht="15" x14ac:dyDescent="0.25">
      <c r="A31" s="1" t="s">
        <v>46</v>
      </c>
      <c r="B31" s="13" t="s">
        <v>47</v>
      </c>
      <c r="C31" s="10">
        <v>60975135</v>
      </c>
      <c r="D31" s="10">
        <v>40566750</v>
      </c>
      <c r="E31" s="10"/>
      <c r="F31" s="10"/>
      <c r="G31" s="10"/>
      <c r="H31" s="11">
        <f t="shared" si="0"/>
        <v>101541885</v>
      </c>
      <c r="I31" s="11"/>
    </row>
    <row r="32" spans="1:13" ht="15" x14ac:dyDescent="0.25">
      <c r="A32" s="1" t="s">
        <v>48</v>
      </c>
      <c r="B32" s="13" t="s">
        <v>49</v>
      </c>
      <c r="C32" s="10">
        <v>7827806</v>
      </c>
      <c r="D32" s="10">
        <v>3287042</v>
      </c>
      <c r="E32" s="10"/>
      <c r="F32" s="10"/>
      <c r="G32" s="10"/>
      <c r="H32" s="11">
        <f t="shared" si="0"/>
        <v>11114848</v>
      </c>
      <c r="I32" s="11"/>
    </row>
    <row r="33" spans="1:9" ht="15" x14ac:dyDescent="0.25">
      <c r="A33" s="1"/>
      <c r="B33" s="1"/>
      <c r="C33" s="10"/>
      <c r="D33" s="10"/>
      <c r="E33" s="10"/>
      <c r="F33" s="10"/>
      <c r="G33" s="10"/>
      <c r="H33" s="11"/>
      <c r="I33" s="11"/>
    </row>
    <row r="34" spans="1:9" ht="15" x14ac:dyDescent="0.25">
      <c r="A34" s="9" t="s">
        <v>50</v>
      </c>
      <c r="B34" s="1"/>
      <c r="C34" s="10">
        <v>554434757</v>
      </c>
      <c r="D34" s="10">
        <v>346635335</v>
      </c>
      <c r="E34" s="10"/>
      <c r="F34" s="10"/>
      <c r="G34" s="10"/>
      <c r="H34" s="11"/>
      <c r="I34" s="11">
        <f>SUM(C34:G34)</f>
        <v>901070092</v>
      </c>
    </row>
    <row r="35" spans="1:9" ht="15" x14ac:dyDescent="0.25">
      <c r="A35" s="1" t="s">
        <v>51</v>
      </c>
      <c r="B35" s="13" t="s">
        <v>25</v>
      </c>
      <c r="C35" s="10">
        <v>446765267</v>
      </c>
      <c r="D35" s="10">
        <v>163015706</v>
      </c>
      <c r="E35" s="10"/>
      <c r="F35" s="10"/>
      <c r="G35" s="10"/>
      <c r="H35" s="11">
        <f>SUM(C35:G35)</f>
        <v>609780973</v>
      </c>
      <c r="I35" s="11"/>
    </row>
    <row r="36" spans="1:9" ht="15" x14ac:dyDescent="0.25">
      <c r="A36" s="1" t="s">
        <v>52</v>
      </c>
      <c r="B36" s="13" t="s">
        <v>53</v>
      </c>
      <c r="C36" s="10">
        <v>532719</v>
      </c>
      <c r="D36" s="10">
        <v>145513</v>
      </c>
      <c r="E36" s="10"/>
      <c r="F36" s="10"/>
      <c r="G36" s="10"/>
      <c r="H36" s="11">
        <f>SUM(C36:G36)</f>
        <v>678232</v>
      </c>
      <c r="I36" s="11"/>
    </row>
    <row r="37" spans="1:9" ht="15" x14ac:dyDescent="0.25">
      <c r="A37" s="1" t="s">
        <v>54</v>
      </c>
      <c r="B37" s="13" t="s">
        <v>14</v>
      </c>
      <c r="C37" s="10">
        <v>4196347</v>
      </c>
      <c r="D37" s="10">
        <v>3581264</v>
      </c>
      <c r="E37" s="10"/>
      <c r="F37" s="10"/>
      <c r="G37" s="10"/>
      <c r="H37" s="11">
        <f>SUM(C37:G37)</f>
        <v>7777611</v>
      </c>
      <c r="I37" s="11"/>
    </row>
    <row r="38" spans="1:9" ht="15" x14ac:dyDescent="0.25">
      <c r="A38" s="1" t="s">
        <v>55</v>
      </c>
      <c r="B38" s="13" t="s">
        <v>56</v>
      </c>
      <c r="C38" s="10">
        <v>4713443</v>
      </c>
      <c r="D38" s="10">
        <v>3567089</v>
      </c>
      <c r="E38" s="10"/>
      <c r="F38" s="10"/>
      <c r="G38" s="10"/>
      <c r="H38" s="11">
        <f>SUM(C38:G38)</f>
        <v>8280532</v>
      </c>
      <c r="I38" s="11"/>
    </row>
    <row r="39" spans="1:9" ht="15" x14ac:dyDescent="0.25">
      <c r="A39" s="1"/>
      <c r="B39" s="1"/>
      <c r="C39" s="10"/>
      <c r="D39" s="10"/>
      <c r="E39" s="10"/>
      <c r="F39" s="10"/>
      <c r="G39" s="10"/>
      <c r="H39" s="11"/>
      <c r="I39" s="11"/>
    </row>
    <row r="40" spans="1:9" ht="15" x14ac:dyDescent="0.25">
      <c r="A40" s="1" t="s">
        <v>57</v>
      </c>
      <c r="B40" s="1"/>
      <c r="C40" s="10">
        <v>16506674</v>
      </c>
      <c r="D40" s="10">
        <v>68473824</v>
      </c>
      <c r="E40" s="10"/>
      <c r="F40" s="10"/>
      <c r="G40" s="10"/>
      <c r="H40" s="11"/>
      <c r="I40" s="11">
        <f>SUM(C40:G40)</f>
        <v>84980498</v>
      </c>
    </row>
    <row r="41" spans="1:9" ht="15" x14ac:dyDescent="0.25">
      <c r="A41" s="1" t="s">
        <v>58</v>
      </c>
      <c r="B41" s="13" t="s">
        <v>32</v>
      </c>
      <c r="C41" s="10">
        <v>6331542</v>
      </c>
      <c r="D41" s="10">
        <v>5783724</v>
      </c>
      <c r="E41" s="10"/>
      <c r="F41" s="10"/>
      <c r="G41" s="10"/>
      <c r="H41" s="11">
        <f>SUM(C41:G41)</f>
        <v>12115266</v>
      </c>
      <c r="I41" s="11"/>
    </row>
    <row r="42" spans="1:9" ht="15.75" customHeight="1" x14ac:dyDescent="0.25">
      <c r="A42" s="1"/>
      <c r="B42" s="1"/>
      <c r="C42" s="10"/>
      <c r="D42" s="10"/>
      <c r="E42" s="10"/>
      <c r="F42" s="10"/>
      <c r="G42" s="10"/>
      <c r="H42" s="11"/>
      <c r="I42" s="11"/>
    </row>
    <row r="43" spans="1:9" ht="15" x14ac:dyDescent="0.25">
      <c r="A43" s="9" t="s">
        <v>59</v>
      </c>
      <c r="B43" s="1"/>
      <c r="C43" s="10">
        <v>2967242229</v>
      </c>
      <c r="D43" s="10">
        <v>1356036135</v>
      </c>
      <c r="E43" s="10"/>
      <c r="F43" s="10"/>
      <c r="G43" s="10"/>
      <c r="H43" s="11"/>
      <c r="I43" s="11">
        <f>SUM(C43:G43)</f>
        <v>4323278364</v>
      </c>
    </row>
    <row r="44" spans="1:9" ht="15" x14ac:dyDescent="0.25">
      <c r="A44" s="1" t="s">
        <v>60</v>
      </c>
      <c r="B44" s="13" t="s">
        <v>56</v>
      </c>
      <c r="C44" s="10">
        <v>1582556918</v>
      </c>
      <c r="D44" s="10">
        <v>710733699</v>
      </c>
      <c r="E44" s="10"/>
      <c r="F44" s="10"/>
      <c r="G44" s="10"/>
      <c r="H44" s="11">
        <f>SUM(C44:G44)</f>
        <v>2293290617</v>
      </c>
      <c r="I44" s="11"/>
    </row>
    <row r="45" spans="1:9" ht="15" x14ac:dyDescent="0.25">
      <c r="A45" s="1" t="s">
        <v>61</v>
      </c>
      <c r="B45" s="13" t="s">
        <v>47</v>
      </c>
      <c r="C45" s="10">
        <v>7932537</v>
      </c>
      <c r="D45" s="10">
        <v>10419705</v>
      </c>
      <c r="E45" s="10"/>
      <c r="F45" s="10"/>
      <c r="G45" s="10"/>
      <c r="H45" s="11">
        <f>SUM(C45:G45)</f>
        <v>18352242</v>
      </c>
      <c r="I45" s="11"/>
    </row>
    <row r="46" spans="1:9" ht="15" x14ac:dyDescent="0.25">
      <c r="A46" s="1" t="s">
        <v>62</v>
      </c>
      <c r="B46" s="13" t="s">
        <v>63</v>
      </c>
      <c r="C46" s="10">
        <v>51808103</v>
      </c>
      <c r="D46" s="10">
        <v>12733525</v>
      </c>
      <c r="E46" s="10"/>
      <c r="F46" s="10"/>
      <c r="G46" s="10"/>
      <c r="H46" s="11">
        <f>SUM(C46:G46)</f>
        <v>64541628</v>
      </c>
      <c r="I46" s="11"/>
    </row>
    <row r="47" spans="1:9" ht="15" x14ac:dyDescent="0.25">
      <c r="A47" s="9" t="s">
        <v>64</v>
      </c>
      <c r="B47" s="32" t="s">
        <v>65</v>
      </c>
      <c r="C47" s="31">
        <v>150699866</v>
      </c>
      <c r="D47" s="31">
        <v>98889338</v>
      </c>
      <c r="E47" s="31"/>
      <c r="F47" s="31"/>
      <c r="G47" s="31"/>
      <c r="H47" s="12">
        <f>SUM(C47:G47)</f>
        <v>249589204</v>
      </c>
      <c r="I47" s="11"/>
    </row>
    <row r="48" spans="1:9" s="19" customFormat="1" x14ac:dyDescent="0.2">
      <c r="A48" s="37" t="s">
        <v>219</v>
      </c>
      <c r="B48" s="17">
        <v>18</v>
      </c>
      <c r="C48" s="18">
        <v>50867542</v>
      </c>
      <c r="D48" s="18">
        <v>22441723</v>
      </c>
      <c r="E48" s="18"/>
      <c r="F48" s="18"/>
      <c r="G48" s="18"/>
      <c r="H48" s="11">
        <f>SUM(C48:G48)</f>
        <v>73309265</v>
      </c>
      <c r="I48" s="18"/>
    </row>
    <row r="49" spans="1:9" x14ac:dyDescent="0.2">
      <c r="A49" s="14"/>
      <c r="B49" s="4"/>
      <c r="C49" s="4"/>
      <c r="D49" s="4"/>
      <c r="E49" s="4"/>
      <c r="F49" s="4"/>
      <c r="G49" s="4"/>
      <c r="H49" s="4" t="s">
        <v>0</v>
      </c>
      <c r="I49" s="4" t="s">
        <v>0</v>
      </c>
    </row>
    <row r="50" spans="1:9" x14ac:dyDescent="0.2">
      <c r="A50" s="16"/>
      <c r="B50" s="6"/>
      <c r="C50" s="6" t="s">
        <v>1</v>
      </c>
      <c r="D50" s="6" t="s">
        <v>2</v>
      </c>
      <c r="E50" s="6" t="s">
        <v>3</v>
      </c>
      <c r="F50" s="6"/>
      <c r="G50" s="6" t="s">
        <v>4</v>
      </c>
      <c r="H50" s="6" t="s">
        <v>5</v>
      </c>
      <c r="I50" s="6" t="s">
        <v>6</v>
      </c>
    </row>
    <row r="51" spans="1:9" x14ac:dyDescent="0.2">
      <c r="A51" s="7" t="s">
        <v>7</v>
      </c>
      <c r="B51" s="8" t="s">
        <v>8</v>
      </c>
      <c r="C51" s="8" t="s">
        <v>9</v>
      </c>
      <c r="D51" s="8" t="s">
        <v>9</v>
      </c>
      <c r="E51" s="8" t="s">
        <v>10</v>
      </c>
      <c r="F51" s="8" t="s">
        <v>11</v>
      </c>
      <c r="G51" s="8" t="s">
        <v>10</v>
      </c>
      <c r="H51" s="8" t="s">
        <v>9</v>
      </c>
      <c r="I51" s="8" t="s">
        <v>9</v>
      </c>
    </row>
    <row r="53" spans="1:9" ht="15" x14ac:dyDescent="0.25">
      <c r="A53" s="1" t="s">
        <v>66</v>
      </c>
      <c r="B53" s="1"/>
      <c r="C53" s="10">
        <v>689205637</v>
      </c>
      <c r="D53" s="10">
        <v>1327171759</v>
      </c>
      <c r="E53" s="10">
        <v>1413067474.1100001</v>
      </c>
      <c r="F53" s="10">
        <v>289366523.42999995</v>
      </c>
      <c r="G53" s="10"/>
      <c r="H53" s="11"/>
      <c r="I53" s="11">
        <f>SUM(C53:G53)</f>
        <v>3718811393.54</v>
      </c>
    </row>
    <row r="54" spans="1:9" ht="15" x14ac:dyDescent="0.25">
      <c r="A54" s="1" t="s">
        <v>67</v>
      </c>
      <c r="B54" s="13" t="s">
        <v>65</v>
      </c>
      <c r="C54" s="10">
        <v>138139733</v>
      </c>
      <c r="D54" s="10">
        <v>265839591</v>
      </c>
      <c r="E54" s="10">
        <v>16942.400000000001</v>
      </c>
      <c r="F54" s="10">
        <v>2194.98</v>
      </c>
      <c r="G54" s="10"/>
      <c r="H54" s="11">
        <f>SUM(C54:G54)</f>
        <v>403998461.38</v>
      </c>
      <c r="I54" s="11"/>
    </row>
    <row r="55" spans="1:9" ht="15" x14ac:dyDescent="0.25">
      <c r="A55" s="1" t="s">
        <v>68</v>
      </c>
      <c r="B55" s="13" t="s">
        <v>69</v>
      </c>
      <c r="C55" s="10">
        <v>343755126</v>
      </c>
      <c r="D55" s="10">
        <v>188517576</v>
      </c>
      <c r="E55" s="10">
        <v>607458.11</v>
      </c>
      <c r="F55" s="10">
        <v>98307.19</v>
      </c>
      <c r="G55" s="10"/>
      <c r="H55" s="11">
        <f>SUM(C55:G55)</f>
        <v>532978467.30000001</v>
      </c>
      <c r="I55" s="11"/>
    </row>
    <row r="56" spans="1:9" ht="15" x14ac:dyDescent="0.25">
      <c r="A56" s="1" t="s">
        <v>70</v>
      </c>
      <c r="B56" s="13" t="s">
        <v>71</v>
      </c>
      <c r="C56" s="10">
        <v>726599</v>
      </c>
      <c r="D56" s="10">
        <v>2197548</v>
      </c>
      <c r="E56" s="10"/>
      <c r="F56" s="10"/>
      <c r="G56" s="10"/>
      <c r="H56" s="11">
        <f>SUM(C56:G56)</f>
        <v>2924147</v>
      </c>
      <c r="I56" s="11"/>
    </row>
    <row r="57" spans="1:9" ht="15" x14ac:dyDescent="0.25">
      <c r="A57" s="1" t="s">
        <v>72</v>
      </c>
      <c r="B57" s="13" t="s">
        <v>73</v>
      </c>
      <c r="C57" s="10">
        <v>6183619</v>
      </c>
      <c r="D57" s="10">
        <v>4720537</v>
      </c>
      <c r="E57" s="10"/>
      <c r="F57" s="10"/>
      <c r="G57" s="10"/>
      <c r="H57" s="11">
        <f>SUM(C57:G57)</f>
        <v>10904156</v>
      </c>
      <c r="I57" s="11"/>
    </row>
    <row r="58" spans="1:9" ht="15" x14ac:dyDescent="0.25">
      <c r="A58" s="1"/>
      <c r="B58" s="1"/>
      <c r="C58" s="10"/>
      <c r="D58" s="10"/>
      <c r="E58" s="10"/>
      <c r="F58" s="10"/>
      <c r="G58" s="10"/>
      <c r="H58" s="11"/>
      <c r="I58" s="11"/>
    </row>
    <row r="59" spans="1:9" ht="15" x14ac:dyDescent="0.25">
      <c r="A59" s="1" t="s">
        <v>74</v>
      </c>
      <c r="B59" s="1"/>
      <c r="C59" s="10">
        <v>424748728</v>
      </c>
      <c r="D59" s="10">
        <v>202051499</v>
      </c>
      <c r="E59" s="10"/>
      <c r="F59" s="10"/>
      <c r="G59" s="10">
        <f>[1]Input!E408+[1]Input!E411</f>
        <v>219831350</v>
      </c>
      <c r="H59" s="11"/>
      <c r="I59" s="11">
        <f>SUM(C59:G59)</f>
        <v>846631577</v>
      </c>
    </row>
    <row r="60" spans="1:9" ht="15" x14ac:dyDescent="0.25">
      <c r="A60" s="1" t="s">
        <v>75</v>
      </c>
      <c r="B60" s="13" t="s">
        <v>76</v>
      </c>
      <c r="C60" s="10">
        <v>16184934</v>
      </c>
      <c r="D60" s="10">
        <v>4337047</v>
      </c>
      <c r="E60" s="10"/>
      <c r="F60" s="10"/>
      <c r="G60" s="10"/>
      <c r="H60" s="11">
        <f>SUM(C60:G60)</f>
        <v>20521981</v>
      </c>
      <c r="I60" s="11"/>
    </row>
    <row r="61" spans="1:9" ht="15" x14ac:dyDescent="0.25">
      <c r="A61" s="1" t="s">
        <v>77</v>
      </c>
      <c r="B61" s="13" t="s">
        <v>78</v>
      </c>
      <c r="C61" s="10">
        <v>10017693</v>
      </c>
      <c r="D61" s="10">
        <v>1587757</v>
      </c>
      <c r="E61" s="10"/>
      <c r="F61" s="10"/>
      <c r="G61" s="10"/>
      <c r="H61" s="11">
        <f>SUM(C61:G61)</f>
        <v>11605450</v>
      </c>
      <c r="I61" s="11"/>
    </row>
    <row r="62" spans="1:9" ht="15" x14ac:dyDescent="0.25">
      <c r="A62" s="1" t="s">
        <v>79</v>
      </c>
      <c r="B62" s="13" t="s">
        <v>80</v>
      </c>
      <c r="C62" s="10">
        <v>11957631</v>
      </c>
      <c r="D62" s="10">
        <v>3660118</v>
      </c>
      <c r="E62" s="10"/>
      <c r="F62" s="10"/>
      <c r="G62" s="10"/>
      <c r="H62" s="11">
        <f>SUM(C62:G62)</f>
        <v>15617749</v>
      </c>
      <c r="I62" s="11"/>
    </row>
    <row r="63" spans="1:9" ht="15" x14ac:dyDescent="0.25">
      <c r="A63" s="1" t="s">
        <v>81</v>
      </c>
      <c r="B63" s="13" t="s">
        <v>25</v>
      </c>
      <c r="C63" s="10">
        <v>138826775</v>
      </c>
      <c r="D63" s="10">
        <v>71292514</v>
      </c>
      <c r="E63" s="10"/>
      <c r="F63" s="10"/>
      <c r="G63" s="10"/>
      <c r="H63" s="11">
        <f>SUM(C63:G63)</f>
        <v>210119289</v>
      </c>
      <c r="I63" s="11"/>
    </row>
    <row r="64" spans="1:9" x14ac:dyDescent="0.2">
      <c r="A64" s="1"/>
      <c r="B64" s="1"/>
      <c r="C64" s="12"/>
      <c r="D64" s="12"/>
      <c r="E64" s="12"/>
      <c r="F64" s="12"/>
      <c r="G64" s="12"/>
      <c r="H64" s="11"/>
      <c r="I64" s="11"/>
    </row>
    <row r="65" spans="1:9" ht="15" x14ac:dyDescent="0.25">
      <c r="A65" s="9" t="s">
        <v>82</v>
      </c>
      <c r="B65" s="1"/>
      <c r="C65" s="10">
        <v>32870446</v>
      </c>
      <c r="D65" s="10">
        <v>121876069</v>
      </c>
      <c r="E65" s="10">
        <v>0</v>
      </c>
      <c r="F65" s="10">
        <v>0</v>
      </c>
      <c r="G65" s="10"/>
      <c r="H65" s="11"/>
      <c r="I65" s="11">
        <f>SUM(C65:G65)</f>
        <v>154746515</v>
      </c>
    </row>
    <row r="66" spans="1:9" ht="15" x14ac:dyDescent="0.25">
      <c r="A66" s="9" t="s">
        <v>83</v>
      </c>
      <c r="B66" s="13" t="s">
        <v>28</v>
      </c>
      <c r="C66" s="10">
        <v>16629389</v>
      </c>
      <c r="D66" s="10">
        <v>33320096</v>
      </c>
      <c r="E66" s="10"/>
      <c r="F66" s="10"/>
      <c r="G66" s="10"/>
      <c r="H66" s="11">
        <f>SUM(C66:G66)</f>
        <v>49949485</v>
      </c>
      <c r="I66" s="11"/>
    </row>
    <row r="67" spans="1:9" ht="15" x14ac:dyDescent="0.25">
      <c r="A67" s="9" t="s">
        <v>84</v>
      </c>
      <c r="B67" s="13" t="s">
        <v>85</v>
      </c>
      <c r="C67" s="10">
        <v>2185115</v>
      </c>
      <c r="D67" s="10">
        <v>6266772</v>
      </c>
      <c r="E67" s="10"/>
      <c r="F67" s="10"/>
      <c r="G67" s="10"/>
      <c r="H67" s="11">
        <f>SUM(C67:G67)</f>
        <v>8451887</v>
      </c>
      <c r="I67" s="11"/>
    </row>
    <row r="68" spans="1:9" ht="15" x14ac:dyDescent="0.25">
      <c r="A68" s="9"/>
      <c r="B68" s="1"/>
      <c r="C68" s="10"/>
      <c r="D68" s="10"/>
      <c r="E68" s="10"/>
      <c r="F68" s="10"/>
      <c r="G68" s="10"/>
      <c r="H68" s="11"/>
      <c r="I68" s="11"/>
    </row>
    <row r="69" spans="1:9" ht="15" x14ac:dyDescent="0.25">
      <c r="A69" s="9" t="s">
        <v>86</v>
      </c>
      <c r="B69" s="1"/>
      <c r="C69" s="10">
        <v>5059718</v>
      </c>
      <c r="D69" s="10">
        <v>70781719</v>
      </c>
      <c r="E69" s="10">
        <v>14681220.529999999</v>
      </c>
      <c r="F69" s="10">
        <v>2845639.37</v>
      </c>
      <c r="G69" s="10"/>
      <c r="H69" s="11"/>
      <c r="I69" s="11">
        <f>SUM(C69:G69)</f>
        <v>93368296.900000006</v>
      </c>
    </row>
    <row r="70" spans="1:9" ht="15" x14ac:dyDescent="0.25">
      <c r="A70" s="9" t="s">
        <v>87</v>
      </c>
      <c r="B70" s="13" t="s">
        <v>88</v>
      </c>
      <c r="C70" s="10">
        <v>548953</v>
      </c>
      <c r="D70" s="10">
        <v>422880</v>
      </c>
      <c r="E70" s="10"/>
      <c r="F70" s="10"/>
      <c r="G70" s="10"/>
      <c r="H70" s="11">
        <f>SUM(C70:G70)</f>
        <v>971833</v>
      </c>
      <c r="I70" s="11"/>
    </row>
    <row r="71" spans="1:9" ht="15" x14ac:dyDescent="0.25">
      <c r="A71" s="9" t="s">
        <v>89</v>
      </c>
      <c r="B71" s="13" t="s">
        <v>36</v>
      </c>
      <c r="C71" s="10">
        <v>1218013</v>
      </c>
      <c r="D71" s="10">
        <v>713745</v>
      </c>
      <c r="E71" s="10"/>
      <c r="F71" s="10"/>
      <c r="G71" s="10"/>
      <c r="H71" s="11">
        <f>SUM(C71:G71)</f>
        <v>1931758</v>
      </c>
      <c r="I71" s="11"/>
    </row>
    <row r="72" spans="1:9" ht="15" x14ac:dyDescent="0.25">
      <c r="A72" s="9"/>
      <c r="B72" s="1"/>
      <c r="C72" s="10"/>
      <c r="D72" s="10"/>
      <c r="E72" s="10"/>
      <c r="F72" s="10"/>
      <c r="G72" s="10"/>
      <c r="H72" s="11"/>
      <c r="I72" s="11"/>
    </row>
    <row r="73" spans="1:9" ht="15" x14ac:dyDescent="0.25">
      <c r="A73" s="9" t="s">
        <v>90</v>
      </c>
      <c r="B73" s="1"/>
      <c r="C73" s="10">
        <v>24735489</v>
      </c>
      <c r="D73" s="10">
        <v>145087858</v>
      </c>
      <c r="E73" s="10"/>
      <c r="F73" s="10"/>
      <c r="G73" s="10"/>
      <c r="H73" s="11"/>
      <c r="I73" s="11">
        <f>SUM(C73:G73)</f>
        <v>169823347</v>
      </c>
    </row>
    <row r="74" spans="1:9" ht="15" x14ac:dyDescent="0.25">
      <c r="A74" s="9" t="s">
        <v>91</v>
      </c>
      <c r="B74" s="13" t="s">
        <v>25</v>
      </c>
      <c r="C74" s="10">
        <v>11002281</v>
      </c>
      <c r="D74" s="10">
        <v>23462988</v>
      </c>
      <c r="E74" s="10"/>
      <c r="F74" s="10"/>
      <c r="G74" s="10"/>
      <c r="H74" s="11">
        <f>SUM(C74:G74)</f>
        <v>34465269</v>
      </c>
      <c r="I74" s="11"/>
    </row>
    <row r="75" spans="1:9" ht="15" x14ac:dyDescent="0.25">
      <c r="A75" s="9" t="s">
        <v>92</v>
      </c>
      <c r="B75" s="13" t="s">
        <v>93</v>
      </c>
      <c r="C75" s="10">
        <v>713593</v>
      </c>
      <c r="D75" s="10">
        <v>282312</v>
      </c>
      <c r="E75" s="10"/>
      <c r="F75" s="10"/>
      <c r="G75" s="10"/>
      <c r="H75" s="11">
        <f>SUM(C75:G75)</f>
        <v>995905</v>
      </c>
      <c r="I75" s="11"/>
    </row>
    <row r="76" spans="1:9" ht="15" x14ac:dyDescent="0.25">
      <c r="A76" s="9"/>
      <c r="B76" s="1"/>
      <c r="C76" s="10"/>
      <c r="D76" s="10"/>
      <c r="E76" s="10"/>
      <c r="F76" s="10"/>
      <c r="G76" s="10"/>
      <c r="H76" s="11"/>
      <c r="I76" s="11"/>
    </row>
    <row r="77" spans="1:9" ht="15" x14ac:dyDescent="0.25">
      <c r="A77" s="9" t="s">
        <v>94</v>
      </c>
      <c r="B77" s="1"/>
      <c r="C77" s="10">
        <v>596301697</v>
      </c>
      <c r="D77" s="10">
        <v>1173138669</v>
      </c>
      <c r="E77" s="10">
        <v>1509861815.2300003</v>
      </c>
      <c r="F77" s="10">
        <v>311304404.68999994</v>
      </c>
      <c r="G77" s="10"/>
      <c r="H77" s="11"/>
      <c r="I77" s="12">
        <f>SUM(C77:H77)</f>
        <v>3590606585.9200006</v>
      </c>
    </row>
    <row r="78" spans="1:9" ht="15" x14ac:dyDescent="0.25">
      <c r="A78" s="1" t="s">
        <v>95</v>
      </c>
      <c r="B78" s="13" t="s">
        <v>28</v>
      </c>
      <c r="C78" s="10">
        <v>18980789</v>
      </c>
      <c r="D78" s="10">
        <v>11989553</v>
      </c>
      <c r="E78" s="10">
        <v>3047238.24</v>
      </c>
      <c r="F78" s="10">
        <v>551161.94999999995</v>
      </c>
      <c r="G78" s="10"/>
      <c r="H78" s="11">
        <f>SUM(C78:G78)</f>
        <v>34568742.190000005</v>
      </c>
      <c r="I78" s="11"/>
    </row>
    <row r="79" spans="1:9" ht="15" x14ac:dyDescent="0.25">
      <c r="A79" s="1" t="s">
        <v>96</v>
      </c>
      <c r="B79" s="13" t="s">
        <v>65</v>
      </c>
      <c r="C79" s="10">
        <v>322351117</v>
      </c>
      <c r="D79" s="10">
        <v>260020014</v>
      </c>
      <c r="E79" s="10">
        <v>31623125.420000002</v>
      </c>
      <c r="F79" s="10">
        <v>6002889.9100000001</v>
      </c>
      <c r="G79" s="10"/>
      <c r="H79" s="11">
        <f>SUM(C79:G79)</f>
        <v>619997146.32999992</v>
      </c>
      <c r="I79" s="11"/>
    </row>
    <row r="80" spans="1:9" ht="15" x14ac:dyDescent="0.25">
      <c r="A80" s="1" t="s">
        <v>97</v>
      </c>
      <c r="B80" s="13" t="s">
        <v>98</v>
      </c>
      <c r="C80" s="10">
        <v>10593320</v>
      </c>
      <c r="D80" s="10">
        <v>14883547</v>
      </c>
      <c r="E80" s="10">
        <v>365185.44</v>
      </c>
      <c r="F80" s="10">
        <v>67990.789999999994</v>
      </c>
      <c r="G80" s="10"/>
      <c r="H80" s="11">
        <f>SUM(C80:G80)</f>
        <v>25910043.23</v>
      </c>
      <c r="I80" s="11"/>
    </row>
    <row r="81" spans="1:14" ht="15" x14ac:dyDescent="0.25">
      <c r="A81" s="1" t="s">
        <v>99</v>
      </c>
      <c r="B81" s="13" t="s">
        <v>25</v>
      </c>
      <c r="C81" s="10">
        <v>74412487</v>
      </c>
      <c r="D81" s="10">
        <v>30028196</v>
      </c>
      <c r="E81" s="10"/>
      <c r="F81" s="10"/>
      <c r="G81" s="10"/>
      <c r="H81" s="11">
        <f>SUM(C81:G81)</f>
        <v>104440683</v>
      </c>
      <c r="I81" s="11"/>
    </row>
    <row r="82" spans="1:14" ht="15" x14ac:dyDescent="0.25">
      <c r="A82" s="1" t="s">
        <v>100</v>
      </c>
      <c r="B82" s="13" t="s">
        <v>101</v>
      </c>
      <c r="C82" s="10">
        <v>4121711</v>
      </c>
      <c r="D82" s="10">
        <v>3757401</v>
      </c>
      <c r="E82" s="10"/>
      <c r="F82" s="10"/>
      <c r="G82" s="10"/>
      <c r="H82" s="11">
        <f>SUM(C82:G82)</f>
        <v>7879112</v>
      </c>
      <c r="I82" s="11"/>
    </row>
    <row r="83" spans="1:14" ht="15" x14ac:dyDescent="0.25">
      <c r="A83" s="1"/>
      <c r="B83" s="1"/>
      <c r="C83" s="10"/>
      <c r="D83" s="10"/>
      <c r="E83" s="10"/>
      <c r="F83" s="10"/>
      <c r="G83" s="10"/>
      <c r="H83" s="11"/>
      <c r="I83" s="11"/>
    </row>
    <row r="84" spans="1:14" ht="15" x14ac:dyDescent="0.25">
      <c r="A84" s="9" t="s">
        <v>102</v>
      </c>
      <c r="B84" s="1"/>
      <c r="C84" s="10">
        <v>869585447</v>
      </c>
      <c r="D84" s="10">
        <v>370027834</v>
      </c>
      <c r="E84" s="10"/>
      <c r="F84" s="10"/>
      <c r="G84" s="10"/>
      <c r="H84" s="11"/>
      <c r="I84" s="11">
        <f>SUM(C84:G84)</f>
        <v>1239613281</v>
      </c>
    </row>
    <row r="85" spans="1:14" ht="15" x14ac:dyDescent="0.25">
      <c r="A85" s="1" t="s">
        <v>103</v>
      </c>
      <c r="B85" s="13" t="s">
        <v>101</v>
      </c>
      <c r="C85" s="10">
        <v>17890138</v>
      </c>
      <c r="D85" s="10">
        <v>5469811</v>
      </c>
      <c r="E85" s="10"/>
      <c r="F85" s="10"/>
      <c r="G85" s="10"/>
      <c r="H85" s="11">
        <f>SUM(C85:G85)</f>
        <v>23359949</v>
      </c>
      <c r="I85" s="11"/>
    </row>
    <row r="86" spans="1:14" ht="15" x14ac:dyDescent="0.25">
      <c r="A86" s="1" t="s">
        <v>104</v>
      </c>
      <c r="B86" s="13" t="s">
        <v>105</v>
      </c>
      <c r="C86" s="10">
        <v>7870167</v>
      </c>
      <c r="D86" s="10">
        <v>7142275</v>
      </c>
      <c r="E86" s="10"/>
      <c r="F86" s="10"/>
      <c r="G86" s="10"/>
      <c r="H86" s="11">
        <f>SUM(C86:G86)</f>
        <v>15012442</v>
      </c>
      <c r="I86" s="11"/>
    </row>
    <row r="87" spans="1:14" ht="15" x14ac:dyDescent="0.25">
      <c r="A87" s="1" t="s">
        <v>106</v>
      </c>
      <c r="B87" s="13" t="s">
        <v>107</v>
      </c>
      <c r="C87" s="10">
        <v>1610588</v>
      </c>
      <c r="D87" s="10">
        <v>2266046</v>
      </c>
      <c r="E87" s="10"/>
      <c r="F87" s="10"/>
      <c r="G87" s="10"/>
      <c r="H87" s="11">
        <f>SUM(C87:G87)</f>
        <v>3876634</v>
      </c>
      <c r="I87" s="11"/>
    </row>
    <row r="88" spans="1:14" ht="15" x14ac:dyDescent="0.25">
      <c r="A88" s="1" t="s">
        <v>108</v>
      </c>
      <c r="B88" s="13" t="s">
        <v>109</v>
      </c>
      <c r="C88" s="10">
        <f>378035310+107553</f>
        <v>378142863</v>
      </c>
      <c r="D88" s="10">
        <f>138415090+1001046</f>
        <v>139416136</v>
      </c>
      <c r="E88" s="10"/>
      <c r="F88" s="10"/>
      <c r="G88" s="10"/>
      <c r="H88" s="11">
        <f>SUM(C88:G88)</f>
        <v>517558999</v>
      </c>
      <c r="I88" s="11"/>
    </row>
    <row r="89" spans="1:14" ht="15" x14ac:dyDescent="0.25">
      <c r="A89" s="1" t="s">
        <v>110</v>
      </c>
      <c r="B89" s="13" t="s">
        <v>111</v>
      </c>
      <c r="C89" s="10">
        <v>27796796</v>
      </c>
      <c r="D89" s="10">
        <v>20378278</v>
      </c>
      <c r="E89" s="10"/>
      <c r="F89" s="10"/>
      <c r="G89" s="10"/>
      <c r="H89" s="11">
        <f>SUM(C89:G89)</f>
        <v>48175074</v>
      </c>
      <c r="I89" s="11"/>
      <c r="L89" s="20"/>
      <c r="M89" s="20"/>
      <c r="N89" s="20"/>
    </row>
    <row r="90" spans="1:14" ht="15" x14ac:dyDescent="0.25">
      <c r="A90" s="1"/>
      <c r="B90" s="1"/>
      <c r="C90" s="10"/>
      <c r="D90" s="10"/>
      <c r="E90" s="10"/>
      <c r="F90" s="10"/>
      <c r="G90" s="10"/>
      <c r="H90" s="11"/>
      <c r="I90" s="11"/>
      <c r="L90" s="20"/>
      <c r="M90" s="20"/>
      <c r="N90" s="20"/>
    </row>
    <row r="91" spans="1:14" ht="15" x14ac:dyDescent="0.25">
      <c r="A91" s="1" t="s">
        <v>112</v>
      </c>
      <c r="B91" s="13" t="s">
        <v>25</v>
      </c>
      <c r="C91" s="10">
        <v>616486490</v>
      </c>
      <c r="D91" s="10">
        <v>103982686</v>
      </c>
      <c r="E91" s="10"/>
      <c r="F91" s="10"/>
      <c r="G91" s="10"/>
      <c r="H91" s="11"/>
      <c r="I91" s="11">
        <f>SUM(C91:G91)</f>
        <v>720469176</v>
      </c>
      <c r="L91" s="20"/>
      <c r="M91" s="20"/>
      <c r="N91" s="20"/>
    </row>
    <row r="92" spans="1:14" ht="15" x14ac:dyDescent="0.25">
      <c r="A92" s="1"/>
      <c r="B92" s="1"/>
      <c r="C92" s="10"/>
      <c r="D92" s="10"/>
      <c r="E92" s="10"/>
      <c r="F92" s="10"/>
      <c r="G92" s="10"/>
      <c r="H92" s="11"/>
      <c r="I92" s="11"/>
      <c r="L92" s="20"/>
      <c r="M92" s="20"/>
      <c r="N92" s="20"/>
    </row>
    <row r="93" spans="1:14" ht="15" x14ac:dyDescent="0.25">
      <c r="A93" s="9" t="s">
        <v>113</v>
      </c>
      <c r="B93" s="1"/>
      <c r="C93" s="10">
        <v>256553930</v>
      </c>
      <c r="D93" s="10">
        <v>337688537</v>
      </c>
      <c r="E93" s="10"/>
      <c r="F93" s="10"/>
      <c r="G93" s="10"/>
      <c r="H93" s="11"/>
      <c r="I93" s="11">
        <f>SUM(C93:G93)</f>
        <v>594242467</v>
      </c>
      <c r="L93" s="20"/>
      <c r="M93" s="20"/>
      <c r="N93" s="20"/>
    </row>
    <row r="94" spans="1:14" ht="15" x14ac:dyDescent="0.25">
      <c r="A94" s="1" t="s">
        <v>114</v>
      </c>
      <c r="B94" s="13" t="s">
        <v>93</v>
      </c>
      <c r="C94" s="10">
        <v>10287732</v>
      </c>
      <c r="D94" s="10">
        <v>5495955</v>
      </c>
      <c r="E94" s="10"/>
      <c r="F94" s="10"/>
      <c r="G94" s="10"/>
      <c r="H94" s="11">
        <f>SUM(C94:G94)</f>
        <v>15783687</v>
      </c>
      <c r="I94" s="11"/>
      <c r="L94" s="20"/>
      <c r="M94" s="20"/>
      <c r="N94" s="20"/>
    </row>
    <row r="95" spans="1:14" ht="15" x14ac:dyDescent="0.25">
      <c r="A95" s="1" t="s">
        <v>115</v>
      </c>
      <c r="B95" s="13" t="s">
        <v>25</v>
      </c>
      <c r="C95" s="10">
        <v>137930463</v>
      </c>
      <c r="D95" s="10">
        <v>116719124</v>
      </c>
      <c r="E95" s="10"/>
      <c r="F95" s="10"/>
      <c r="G95" s="10"/>
      <c r="H95" s="11">
        <f>SUM(C95:G95)</f>
        <v>254649587</v>
      </c>
      <c r="I95" s="11"/>
      <c r="L95" s="20"/>
      <c r="M95" s="20"/>
      <c r="N95" s="20"/>
    </row>
    <row r="96" spans="1:14" ht="15" x14ac:dyDescent="0.25">
      <c r="A96" s="1"/>
      <c r="B96" s="1"/>
      <c r="C96" s="10"/>
      <c r="D96" s="10"/>
      <c r="E96" s="10"/>
      <c r="F96" s="10"/>
      <c r="G96" s="10"/>
      <c r="H96" s="11"/>
      <c r="I96" s="11"/>
      <c r="L96" s="20"/>
      <c r="M96" s="20"/>
      <c r="N96" s="20"/>
    </row>
    <row r="97" spans="1:14" ht="15" x14ac:dyDescent="0.25">
      <c r="A97" s="9" t="s">
        <v>116</v>
      </c>
      <c r="B97" s="1"/>
      <c r="C97" s="10">
        <v>268299189</v>
      </c>
      <c r="D97" s="10">
        <v>579442172</v>
      </c>
      <c r="E97" s="10">
        <v>162042.56</v>
      </c>
      <c r="F97" s="10">
        <v>52968.04</v>
      </c>
      <c r="G97" s="10"/>
      <c r="H97" s="11"/>
      <c r="I97" s="11">
        <f>SUM(C97:G97)</f>
        <v>847956371.5999999</v>
      </c>
      <c r="L97" s="20"/>
      <c r="M97" s="20"/>
      <c r="N97" s="20"/>
    </row>
    <row r="98" spans="1:14" ht="15" x14ac:dyDescent="0.25">
      <c r="A98" s="1" t="s">
        <v>117</v>
      </c>
      <c r="B98" s="13" t="s">
        <v>25</v>
      </c>
      <c r="C98" s="10">
        <v>202827907</v>
      </c>
      <c r="D98" s="10">
        <v>142341540</v>
      </c>
      <c r="E98" s="10"/>
      <c r="F98" s="10"/>
      <c r="G98" s="10"/>
      <c r="H98" s="11">
        <f>SUM(C98:G98)</f>
        <v>345169447</v>
      </c>
      <c r="I98" s="11"/>
    </row>
    <row r="99" spans="1:14" ht="15" x14ac:dyDescent="0.25">
      <c r="A99" s="1"/>
      <c r="B99" s="1"/>
      <c r="C99" s="10"/>
      <c r="D99" s="10"/>
      <c r="E99" s="10"/>
      <c r="F99" s="10"/>
      <c r="G99" s="10"/>
      <c r="H99" s="11"/>
      <c r="I99" s="11"/>
    </row>
    <row r="100" spans="1:14" ht="15" x14ac:dyDescent="0.25">
      <c r="A100" s="1" t="s">
        <v>118</v>
      </c>
      <c r="B100" s="1"/>
      <c r="C100" s="10">
        <v>75376099</v>
      </c>
      <c r="D100" s="10">
        <v>64970856</v>
      </c>
      <c r="E100" s="10"/>
      <c r="F100" s="10"/>
      <c r="G100" s="10"/>
      <c r="H100" s="11"/>
      <c r="I100" s="11">
        <f>SUM(C100:G100)</f>
        <v>140346955</v>
      </c>
    </row>
    <row r="101" spans="1:14" ht="15" x14ac:dyDescent="0.25">
      <c r="A101" s="1" t="s">
        <v>119</v>
      </c>
      <c r="B101" s="13" t="s">
        <v>14</v>
      </c>
      <c r="C101" s="10">
        <v>2942904</v>
      </c>
      <c r="D101" s="10">
        <v>3219594</v>
      </c>
      <c r="E101" s="10"/>
      <c r="F101" s="10"/>
      <c r="G101" s="10"/>
      <c r="H101" s="11">
        <f>SUM(C101:G101)</f>
        <v>6162498</v>
      </c>
      <c r="I101" s="11"/>
    </row>
    <row r="102" spans="1:14" x14ac:dyDescent="0.2">
      <c r="A102" s="14"/>
      <c r="B102" s="4"/>
      <c r="C102" s="4"/>
      <c r="D102" s="4"/>
      <c r="E102" s="4"/>
      <c r="F102" s="4"/>
      <c r="G102" s="4"/>
      <c r="H102" s="4" t="s">
        <v>0</v>
      </c>
      <c r="I102" s="4" t="s">
        <v>0</v>
      </c>
    </row>
    <row r="103" spans="1:14" x14ac:dyDescent="0.2">
      <c r="A103" s="16"/>
      <c r="B103" s="6"/>
      <c r="C103" s="6" t="s">
        <v>1</v>
      </c>
      <c r="D103" s="6" t="s">
        <v>2</v>
      </c>
      <c r="E103" s="6" t="s">
        <v>3</v>
      </c>
      <c r="F103" s="6"/>
      <c r="G103" s="6" t="s">
        <v>4</v>
      </c>
      <c r="H103" s="6" t="s">
        <v>5</v>
      </c>
      <c r="I103" s="6" t="s">
        <v>6</v>
      </c>
    </row>
    <row r="104" spans="1:14" x14ac:dyDescent="0.2">
      <c r="A104" s="7" t="s">
        <v>7</v>
      </c>
      <c r="B104" s="8" t="s">
        <v>8</v>
      </c>
      <c r="C104" s="8" t="s">
        <v>9</v>
      </c>
      <c r="D104" s="8" t="s">
        <v>9</v>
      </c>
      <c r="E104" s="8" t="s">
        <v>10</v>
      </c>
      <c r="F104" s="8" t="s">
        <v>11</v>
      </c>
      <c r="G104" s="8" t="s">
        <v>10</v>
      </c>
      <c r="H104" s="8" t="s">
        <v>9</v>
      </c>
      <c r="I104" s="8" t="s">
        <v>9</v>
      </c>
    </row>
    <row r="105" spans="1:14" ht="15" x14ac:dyDescent="0.25">
      <c r="A105" s="9" t="s">
        <v>120</v>
      </c>
      <c r="B105" s="1"/>
      <c r="C105" s="10">
        <v>794963321</v>
      </c>
      <c r="D105" s="10">
        <v>373116726</v>
      </c>
      <c r="E105" s="10"/>
      <c r="F105" s="10"/>
      <c r="G105" s="10"/>
      <c r="H105" s="11"/>
      <c r="I105" s="11">
        <f>SUM(C105:G105)</f>
        <v>1168080047</v>
      </c>
    </row>
    <row r="106" spans="1:14" ht="15" x14ac:dyDescent="0.25">
      <c r="A106" s="1" t="s">
        <v>121</v>
      </c>
      <c r="B106" s="13" t="s">
        <v>25</v>
      </c>
      <c r="C106" s="10">
        <v>418328441</v>
      </c>
      <c r="D106" s="10">
        <v>153569793</v>
      </c>
      <c r="E106" s="10"/>
      <c r="F106" s="10"/>
      <c r="G106" s="10"/>
      <c r="H106" s="11">
        <f>SUM(C106:G106)</f>
        <v>571898234</v>
      </c>
      <c r="I106" s="11"/>
    </row>
    <row r="107" spans="1:14" ht="15" x14ac:dyDescent="0.25">
      <c r="A107" s="1" t="s">
        <v>122</v>
      </c>
      <c r="B107" s="13" t="s">
        <v>47</v>
      </c>
      <c r="C107" s="10">
        <v>40385826</v>
      </c>
      <c r="D107" s="10">
        <v>13130534</v>
      </c>
      <c r="E107" s="10"/>
      <c r="F107" s="10"/>
      <c r="G107" s="10"/>
      <c r="H107" s="11">
        <f>SUM(C107:G107)</f>
        <v>53516360</v>
      </c>
      <c r="I107" s="11"/>
    </row>
    <row r="108" spans="1:14" ht="15" x14ac:dyDescent="0.25">
      <c r="A108" s="1" t="s">
        <v>123</v>
      </c>
      <c r="B108" s="13" t="s">
        <v>124</v>
      </c>
      <c r="C108" s="10">
        <v>24576052</v>
      </c>
      <c r="D108" s="10">
        <v>8799870</v>
      </c>
      <c r="E108" s="10"/>
      <c r="F108" s="10"/>
      <c r="G108" s="10"/>
      <c r="H108" s="11">
        <f>SUM(C108:G108)</f>
        <v>33375922</v>
      </c>
      <c r="I108" s="11"/>
    </row>
    <row r="109" spans="1:14" ht="15" x14ac:dyDescent="0.25">
      <c r="A109" s="1"/>
      <c r="B109" s="1"/>
      <c r="C109" s="10"/>
      <c r="D109" s="10"/>
      <c r="E109" s="10"/>
      <c r="F109" s="10"/>
      <c r="G109" s="10"/>
      <c r="H109" s="11"/>
      <c r="I109" s="11"/>
    </row>
    <row r="110" spans="1:14" ht="15" x14ac:dyDescent="0.25">
      <c r="A110" s="1" t="s">
        <v>125</v>
      </c>
      <c r="B110" s="1"/>
      <c r="C110" s="10">
        <v>86309155</v>
      </c>
      <c r="D110" s="10">
        <v>128109627</v>
      </c>
      <c r="E110" s="10">
        <v>1183584.02</v>
      </c>
      <c r="F110" s="10">
        <v>235395.75</v>
      </c>
      <c r="G110" s="10"/>
      <c r="H110" s="11"/>
      <c r="I110" s="11">
        <f>SUM(C110:G110)</f>
        <v>215837761.77000001</v>
      </c>
    </row>
    <row r="111" spans="1:14" ht="15" x14ac:dyDescent="0.25">
      <c r="A111" s="1" t="s">
        <v>126</v>
      </c>
      <c r="B111" s="13" t="s">
        <v>98</v>
      </c>
      <c r="C111" s="10">
        <v>503489</v>
      </c>
      <c r="D111" s="10">
        <v>415886</v>
      </c>
      <c r="E111" s="12"/>
      <c r="F111" s="10"/>
      <c r="G111" s="10"/>
      <c r="H111" s="11">
        <f>SUM(C111:G111)</f>
        <v>919375</v>
      </c>
      <c r="I111" s="11"/>
    </row>
    <row r="112" spans="1:14" ht="15" x14ac:dyDescent="0.25">
      <c r="A112" s="1" t="s">
        <v>127</v>
      </c>
      <c r="B112" s="13" t="s">
        <v>128</v>
      </c>
      <c r="C112" s="10">
        <v>22152708</v>
      </c>
      <c r="D112" s="10">
        <v>9684991</v>
      </c>
      <c r="E112" s="12"/>
      <c r="F112" s="10"/>
      <c r="G112" s="10"/>
      <c r="H112" s="11">
        <f>SUM(C112:G112)</f>
        <v>31837699</v>
      </c>
      <c r="I112" s="11"/>
    </row>
    <row r="113" spans="1:9" ht="15" x14ac:dyDescent="0.25">
      <c r="A113" s="1" t="s">
        <v>129</v>
      </c>
      <c r="B113" s="13" t="s">
        <v>130</v>
      </c>
      <c r="C113" s="10">
        <v>961266</v>
      </c>
      <c r="D113" s="10">
        <v>1454966</v>
      </c>
      <c r="E113" s="12"/>
      <c r="F113" s="10"/>
      <c r="G113" s="10"/>
      <c r="H113" s="11">
        <f>SUM(C113:G113)</f>
        <v>2416232</v>
      </c>
      <c r="I113" s="11"/>
    </row>
    <row r="114" spans="1:9" ht="15" x14ac:dyDescent="0.25">
      <c r="A114" s="1" t="s">
        <v>131</v>
      </c>
      <c r="B114" s="13" t="s">
        <v>25</v>
      </c>
      <c r="C114" s="10">
        <v>30736180</v>
      </c>
      <c r="D114" s="10">
        <v>37845178</v>
      </c>
      <c r="E114" s="12"/>
      <c r="F114" s="10"/>
      <c r="G114" s="10"/>
      <c r="H114" s="11">
        <f>SUM(C114:G114)</f>
        <v>68581358</v>
      </c>
      <c r="I114" s="11"/>
    </row>
    <row r="115" spans="1:9" ht="15" x14ac:dyDescent="0.25">
      <c r="A115" s="1"/>
      <c r="B115" s="1"/>
      <c r="C115" s="10"/>
      <c r="D115" s="10"/>
      <c r="E115" s="10"/>
      <c r="F115" s="10"/>
      <c r="G115" s="10"/>
      <c r="H115" s="11"/>
      <c r="I115" s="11"/>
    </row>
    <row r="116" spans="1:9" ht="15" x14ac:dyDescent="0.25">
      <c r="A116" s="1" t="s">
        <v>132</v>
      </c>
      <c r="B116" s="1"/>
      <c r="C116" s="10">
        <v>502421809</v>
      </c>
      <c r="D116" s="10">
        <v>315333056</v>
      </c>
      <c r="E116" s="10">
        <v>241499065.98000002</v>
      </c>
      <c r="F116" s="10">
        <v>49594131.659999996</v>
      </c>
      <c r="G116" s="10"/>
      <c r="H116" s="11"/>
      <c r="I116" s="11">
        <f>SUM(C116:G116)</f>
        <v>1108848062.6400001</v>
      </c>
    </row>
    <row r="117" spans="1:9" ht="15" x14ac:dyDescent="0.25">
      <c r="A117" s="1" t="s">
        <v>133</v>
      </c>
      <c r="B117" s="13" t="s">
        <v>98</v>
      </c>
      <c r="C117" s="10">
        <v>14460322</v>
      </c>
      <c r="D117" s="10">
        <v>10973588</v>
      </c>
      <c r="E117" s="10"/>
      <c r="F117" s="10"/>
      <c r="G117" s="10"/>
      <c r="H117" s="11">
        <f>SUM(C117:G117)</f>
        <v>25433910</v>
      </c>
      <c r="I117" s="11"/>
    </row>
    <row r="118" spans="1:9" ht="15" x14ac:dyDescent="0.25">
      <c r="A118" s="1" t="s">
        <v>134</v>
      </c>
      <c r="B118" s="13">
        <v>55</v>
      </c>
      <c r="C118" s="10">
        <v>67882887</v>
      </c>
      <c r="D118" s="10">
        <v>62621906</v>
      </c>
      <c r="E118" s="10"/>
      <c r="F118" s="10"/>
      <c r="G118" s="10"/>
      <c r="H118" s="11">
        <f>SUM(C118:G118)</f>
        <v>130504793</v>
      </c>
      <c r="I118" s="11"/>
    </row>
    <row r="119" spans="1:9" ht="15" x14ac:dyDescent="0.25">
      <c r="A119" s="1"/>
      <c r="B119" s="1"/>
      <c r="C119" s="10"/>
      <c r="D119" s="10"/>
      <c r="E119" s="10"/>
      <c r="F119" s="10"/>
      <c r="G119" s="10"/>
      <c r="H119" s="11"/>
      <c r="I119" s="11"/>
    </row>
    <row r="120" spans="1:9" ht="15" x14ac:dyDescent="0.25">
      <c r="A120" s="9" t="s">
        <v>135</v>
      </c>
      <c r="B120" s="1"/>
      <c r="C120" s="10">
        <v>170192456</v>
      </c>
      <c r="D120" s="10">
        <v>198613255</v>
      </c>
      <c r="E120" s="10">
        <v>4692652.88</v>
      </c>
      <c r="F120" s="10">
        <v>938784.16999999993</v>
      </c>
      <c r="G120" s="10"/>
      <c r="H120" s="11"/>
      <c r="I120" s="11">
        <f>SUM(C120:G120)</f>
        <v>374437148.05000001</v>
      </c>
    </row>
    <row r="121" spans="1:9" ht="15" x14ac:dyDescent="0.25">
      <c r="A121" s="9" t="s">
        <v>136</v>
      </c>
      <c r="B121" s="13" t="s">
        <v>137</v>
      </c>
      <c r="C121" s="10">
        <v>320361</v>
      </c>
      <c r="D121" s="10">
        <v>820673</v>
      </c>
      <c r="E121" s="10"/>
      <c r="F121" s="10"/>
      <c r="G121" s="10"/>
      <c r="H121" s="11">
        <f>SUM(C121:G121)</f>
        <v>1141034</v>
      </c>
      <c r="I121" s="11"/>
    </row>
    <row r="122" spans="1:9" ht="15" x14ac:dyDescent="0.25">
      <c r="A122" s="9" t="s">
        <v>138</v>
      </c>
      <c r="B122" s="13" t="s">
        <v>139</v>
      </c>
      <c r="C122" s="10">
        <v>710947</v>
      </c>
      <c r="D122" s="10">
        <v>311493</v>
      </c>
      <c r="E122" s="10"/>
      <c r="F122" s="10"/>
      <c r="G122" s="10"/>
      <c r="H122" s="11">
        <f>SUM(C122:G122)</f>
        <v>1022440</v>
      </c>
      <c r="I122" s="11"/>
    </row>
    <row r="123" spans="1:9" ht="15" x14ac:dyDescent="0.25">
      <c r="A123" s="9" t="s">
        <v>140</v>
      </c>
      <c r="B123" s="13" t="s">
        <v>56</v>
      </c>
      <c r="C123" s="10">
        <v>1240524</v>
      </c>
      <c r="D123" s="10">
        <v>1094483</v>
      </c>
      <c r="E123" s="10"/>
      <c r="F123" s="10"/>
      <c r="G123" s="10"/>
      <c r="H123" s="11">
        <f>SUM(C123:G123)</f>
        <v>2335007</v>
      </c>
      <c r="I123" s="11"/>
    </row>
    <row r="124" spans="1:9" ht="15" x14ac:dyDescent="0.25">
      <c r="A124" s="9" t="s">
        <v>141</v>
      </c>
      <c r="B124" s="13" t="s">
        <v>88</v>
      </c>
      <c r="C124" s="10">
        <v>584652</v>
      </c>
      <c r="D124" s="10">
        <v>336984</v>
      </c>
      <c r="E124" s="10"/>
      <c r="F124" s="10"/>
      <c r="G124" s="10"/>
      <c r="H124" s="11">
        <f>SUM(C124:G124)</f>
        <v>921636</v>
      </c>
      <c r="I124" s="11"/>
    </row>
    <row r="125" spans="1:9" ht="15" x14ac:dyDescent="0.25">
      <c r="A125" s="9" t="s">
        <v>142</v>
      </c>
      <c r="B125" s="13" t="s">
        <v>25</v>
      </c>
      <c r="C125" s="10">
        <v>111815158</v>
      </c>
      <c r="D125" s="10">
        <v>42268642</v>
      </c>
      <c r="E125" s="10"/>
      <c r="F125" s="10"/>
      <c r="G125" s="10"/>
      <c r="H125" s="11">
        <f>SUM(C125:G125)</f>
        <v>154083800</v>
      </c>
      <c r="I125" s="11"/>
    </row>
    <row r="126" spans="1:9" x14ac:dyDescent="0.2">
      <c r="A126" s="21"/>
      <c r="C126" s="12"/>
      <c r="D126" s="12"/>
      <c r="E126" s="12"/>
      <c r="F126" s="12"/>
      <c r="G126" s="12"/>
      <c r="H126" s="22"/>
      <c r="I126" s="22"/>
    </row>
    <row r="127" spans="1:9" ht="15" x14ac:dyDescent="0.25">
      <c r="A127" s="9" t="s">
        <v>143</v>
      </c>
      <c r="B127" s="1"/>
      <c r="C127" s="10">
        <v>2612345185</v>
      </c>
      <c r="D127" s="10">
        <v>835890734</v>
      </c>
      <c r="E127" s="10">
        <v>23542268.75</v>
      </c>
      <c r="F127" s="10">
        <v>5745352.0599999996</v>
      </c>
      <c r="G127" s="10"/>
      <c r="H127" s="11"/>
      <c r="I127" s="11">
        <f>SUM(C127:G127)</f>
        <v>3477523539.8099999</v>
      </c>
    </row>
    <row r="128" spans="1:9" ht="15" x14ac:dyDescent="0.25">
      <c r="A128" s="9" t="s">
        <v>144</v>
      </c>
      <c r="B128" s="13" t="s">
        <v>25</v>
      </c>
      <c r="C128" s="10">
        <v>128326545</v>
      </c>
      <c r="D128" s="10">
        <v>62658360</v>
      </c>
      <c r="E128" s="10"/>
      <c r="F128" s="10"/>
      <c r="G128" s="10"/>
      <c r="H128" s="11">
        <f t="shared" ref="H128:H134" si="1">SUM(C128:G128)</f>
        <v>190984905</v>
      </c>
      <c r="I128" s="11"/>
    </row>
    <row r="129" spans="1:13" ht="15" x14ac:dyDescent="0.25">
      <c r="A129" s="9" t="s">
        <v>145</v>
      </c>
      <c r="B129" s="13" t="s">
        <v>32</v>
      </c>
      <c r="C129" s="10">
        <v>3477862</v>
      </c>
      <c r="D129" s="10">
        <v>7794075</v>
      </c>
      <c r="E129" s="10"/>
      <c r="F129" s="10"/>
      <c r="G129" s="10"/>
      <c r="H129" s="11">
        <f t="shared" si="1"/>
        <v>11271937</v>
      </c>
      <c r="I129" s="11"/>
    </row>
    <row r="130" spans="1:13" ht="15" x14ac:dyDescent="0.25">
      <c r="A130" s="1" t="s">
        <v>146</v>
      </c>
      <c r="B130" s="13" t="s">
        <v>147</v>
      </c>
      <c r="C130" s="10">
        <v>5322140</v>
      </c>
      <c r="D130" s="10">
        <v>6522276</v>
      </c>
      <c r="E130" s="10"/>
      <c r="F130" s="10"/>
      <c r="G130" s="10"/>
      <c r="H130" s="11">
        <f t="shared" si="1"/>
        <v>11844416</v>
      </c>
      <c r="I130" s="11"/>
    </row>
    <row r="131" spans="1:13" ht="15" x14ac:dyDescent="0.25">
      <c r="A131" s="9" t="s">
        <v>148</v>
      </c>
      <c r="B131" s="32" t="s">
        <v>149</v>
      </c>
      <c r="C131" s="31">
        <f>1717808950+0</f>
        <v>1717808950</v>
      </c>
      <c r="D131" s="31">
        <f>412859444+6011666</f>
        <v>418871110</v>
      </c>
      <c r="E131" s="31"/>
      <c r="F131" s="31"/>
      <c r="G131" s="31"/>
      <c r="H131" s="12">
        <f t="shared" si="1"/>
        <v>2136680060</v>
      </c>
      <c r="I131" s="11"/>
    </row>
    <row r="132" spans="1:13" ht="15" x14ac:dyDescent="0.25">
      <c r="A132" s="1" t="s">
        <v>150</v>
      </c>
      <c r="B132" s="13" t="s">
        <v>151</v>
      </c>
      <c r="C132" s="10">
        <v>1688828</v>
      </c>
      <c r="D132" s="10">
        <v>2181489</v>
      </c>
      <c r="E132" s="10"/>
      <c r="F132" s="10"/>
      <c r="G132" s="10"/>
      <c r="H132" s="11">
        <f t="shared" si="1"/>
        <v>3870317</v>
      </c>
      <c r="I132" s="11"/>
    </row>
    <row r="133" spans="1:13" ht="15" x14ac:dyDescent="0.25">
      <c r="A133" s="1" t="s">
        <v>15</v>
      </c>
      <c r="B133" s="13" t="s">
        <v>152</v>
      </c>
      <c r="C133" s="10">
        <f>288322657+43241019</f>
        <v>331563676</v>
      </c>
      <c r="D133" s="10">
        <f>37984294+3854541</f>
        <v>41838835</v>
      </c>
      <c r="E133" s="10"/>
      <c r="F133" s="10"/>
      <c r="G133" s="10"/>
      <c r="H133" s="11">
        <f t="shared" si="1"/>
        <v>373402511</v>
      </c>
      <c r="I133" s="11"/>
    </row>
    <row r="134" spans="1:13" ht="15" x14ac:dyDescent="0.25">
      <c r="A134" s="9" t="s">
        <v>218</v>
      </c>
      <c r="B134" s="32" t="s">
        <v>153</v>
      </c>
      <c r="C134" s="31">
        <v>0</v>
      </c>
      <c r="D134" s="31">
        <v>266538</v>
      </c>
      <c r="E134" s="31"/>
      <c r="F134" s="31"/>
      <c r="G134" s="31"/>
      <c r="H134" s="12">
        <f t="shared" si="1"/>
        <v>266538</v>
      </c>
      <c r="I134" s="34"/>
      <c r="J134" s="34"/>
      <c r="K134" s="21"/>
      <c r="L134" s="21"/>
      <c r="M134" s="21"/>
    </row>
    <row r="135" spans="1:13" ht="15" x14ac:dyDescent="0.25">
      <c r="A135" s="1"/>
      <c r="B135" s="1"/>
      <c r="C135" s="10"/>
      <c r="D135" s="12"/>
      <c r="E135" s="10"/>
      <c r="F135" s="10"/>
      <c r="G135" s="10"/>
      <c r="H135" s="11"/>
      <c r="I135" s="11"/>
    </row>
    <row r="136" spans="1:13" ht="15" x14ac:dyDescent="0.25">
      <c r="A136" s="9" t="s">
        <v>154</v>
      </c>
      <c r="B136" s="1"/>
      <c r="C136" s="10">
        <v>1454899649</v>
      </c>
      <c r="D136" s="10">
        <v>1663675765</v>
      </c>
      <c r="E136" s="10">
        <v>350503791.37</v>
      </c>
      <c r="F136" s="10">
        <v>71659291.480000004</v>
      </c>
      <c r="G136" s="10"/>
      <c r="H136" s="11"/>
      <c r="I136" s="11">
        <f>SUM(C136:G136)</f>
        <v>3540738496.8499999</v>
      </c>
    </row>
    <row r="137" spans="1:13" ht="15" x14ac:dyDescent="0.25">
      <c r="A137" s="1" t="s">
        <v>155</v>
      </c>
      <c r="B137" s="13" t="s">
        <v>56</v>
      </c>
      <c r="C137" s="10">
        <v>87926699</v>
      </c>
      <c r="D137" s="10">
        <v>37912426</v>
      </c>
      <c r="E137" s="10">
        <v>662061.26</v>
      </c>
      <c r="F137" s="10">
        <v>121936.44</v>
      </c>
      <c r="G137" s="10"/>
      <c r="H137" s="11">
        <f>SUM(C137:G137)</f>
        <v>126623122.7</v>
      </c>
      <c r="I137" s="11"/>
    </row>
    <row r="138" spans="1:13" ht="15" x14ac:dyDescent="0.25">
      <c r="A138" s="1" t="s">
        <v>156</v>
      </c>
      <c r="B138" s="13" t="s">
        <v>157</v>
      </c>
      <c r="C138" s="10">
        <f>75991641+320431</f>
        <v>76312072</v>
      </c>
      <c r="D138" s="10">
        <f>73380021+1351166</f>
        <v>74731187</v>
      </c>
      <c r="E138" s="10">
        <v>278424.24</v>
      </c>
      <c r="F138" s="10">
        <v>39107.79</v>
      </c>
      <c r="G138" s="10"/>
      <c r="H138" s="11">
        <f>SUM(C138:G138)</f>
        <v>151360791.03</v>
      </c>
      <c r="I138" s="11"/>
    </row>
    <row r="139" spans="1:13" ht="15" x14ac:dyDescent="0.25">
      <c r="A139" s="1" t="s">
        <v>158</v>
      </c>
      <c r="B139" s="13" t="s">
        <v>88</v>
      </c>
      <c r="C139" s="10">
        <v>759094366</v>
      </c>
      <c r="D139" s="10">
        <v>418311907</v>
      </c>
      <c r="E139" s="10">
        <v>2200369.66</v>
      </c>
      <c r="F139" s="10">
        <v>430782.98</v>
      </c>
      <c r="G139" s="10"/>
      <c r="H139" s="11">
        <f>SUM(C139:G139)</f>
        <v>1180037425.6400001</v>
      </c>
      <c r="I139" s="11"/>
    </row>
    <row r="140" spans="1:13" ht="15" x14ac:dyDescent="0.25">
      <c r="A140" s="9" t="s">
        <v>159</v>
      </c>
      <c r="B140" s="32">
        <v>22</v>
      </c>
      <c r="C140" s="31">
        <v>10965236</v>
      </c>
      <c r="D140" s="31">
        <v>9569476</v>
      </c>
      <c r="E140" s="31"/>
      <c r="F140" s="31"/>
      <c r="G140" s="31"/>
      <c r="H140" s="12">
        <f>SUM(C140:G140)</f>
        <v>20534712</v>
      </c>
      <c r="I140" s="11"/>
    </row>
    <row r="141" spans="1:13" ht="15" x14ac:dyDescent="0.25">
      <c r="A141" s="1"/>
      <c r="B141" s="13"/>
      <c r="C141" s="10"/>
      <c r="D141" s="10"/>
      <c r="E141" s="10"/>
      <c r="F141" s="10"/>
      <c r="G141" s="10"/>
      <c r="H141" s="11"/>
      <c r="I141" s="11"/>
    </row>
    <row r="142" spans="1:13" ht="15" x14ac:dyDescent="0.25">
      <c r="A142" s="9" t="s">
        <v>160</v>
      </c>
      <c r="B142" s="1"/>
      <c r="C142" s="10">
        <v>408828669</v>
      </c>
      <c r="D142" s="10">
        <v>187945036</v>
      </c>
      <c r="E142" s="10"/>
      <c r="F142" s="10"/>
      <c r="G142" s="10"/>
      <c r="H142" s="11"/>
      <c r="I142" s="11">
        <f>SUM(C142:G142)</f>
        <v>596773705</v>
      </c>
    </row>
    <row r="143" spans="1:13" ht="15" x14ac:dyDescent="0.25">
      <c r="A143" s="1" t="s">
        <v>161</v>
      </c>
      <c r="B143" s="13" t="s">
        <v>162</v>
      </c>
      <c r="C143" s="10">
        <f>[1]Input!L980</f>
        <v>135687203</v>
      </c>
      <c r="D143" s="10">
        <f>[1]Input!L981</f>
        <v>70699772</v>
      </c>
      <c r="E143" s="10"/>
      <c r="F143" s="10"/>
      <c r="G143" s="10"/>
      <c r="H143" s="12">
        <f>SUM(C143:G143)</f>
        <v>206386975</v>
      </c>
      <c r="I143" s="11"/>
    </row>
    <row r="144" spans="1:13" ht="15" x14ac:dyDescent="0.25">
      <c r="A144" s="9" t="s">
        <v>163</v>
      </c>
      <c r="B144" s="32" t="s">
        <v>164</v>
      </c>
      <c r="C144" s="31">
        <v>18200183</v>
      </c>
      <c r="D144" s="31">
        <v>3945469</v>
      </c>
      <c r="E144" s="31"/>
      <c r="F144" s="31"/>
      <c r="G144" s="31"/>
      <c r="H144" s="12">
        <f>SUM(C144:G144)</f>
        <v>22145652</v>
      </c>
      <c r="I144" s="11"/>
    </row>
    <row r="145" spans="1:9" ht="15" x14ac:dyDescent="0.25">
      <c r="A145" s="1"/>
      <c r="B145" s="1"/>
      <c r="C145" s="10"/>
      <c r="D145" s="10"/>
      <c r="E145" s="10"/>
      <c r="F145" s="10"/>
      <c r="G145" s="10"/>
      <c r="H145" s="11"/>
      <c r="I145" s="11"/>
    </row>
    <row r="146" spans="1:9" ht="15" x14ac:dyDescent="0.25">
      <c r="A146" s="1" t="s">
        <v>165</v>
      </c>
      <c r="B146" s="1"/>
      <c r="C146" s="10">
        <v>5344030922</v>
      </c>
      <c r="D146" s="10">
        <v>1664017168</v>
      </c>
      <c r="E146" s="10"/>
      <c r="F146" s="10"/>
      <c r="G146" s="10"/>
      <c r="H146" s="11"/>
      <c r="I146" s="11">
        <f>SUM(C146:G146)</f>
        <v>7008048090</v>
      </c>
    </row>
    <row r="147" spans="1:9" ht="15" x14ac:dyDescent="0.25">
      <c r="A147" s="1" t="s">
        <v>166</v>
      </c>
      <c r="B147" s="13" t="s">
        <v>69</v>
      </c>
      <c r="C147" s="10">
        <v>2905130500</v>
      </c>
      <c r="D147" s="10">
        <v>1152560111</v>
      </c>
      <c r="E147" s="10"/>
      <c r="F147" s="10"/>
      <c r="G147" s="10"/>
      <c r="H147" s="11">
        <f>SUM(C147:G147)</f>
        <v>4057690611</v>
      </c>
      <c r="I147" s="11"/>
    </row>
    <row r="148" spans="1:9" ht="15" x14ac:dyDescent="0.25">
      <c r="A148" s="1" t="s">
        <v>134</v>
      </c>
      <c r="B148" s="13" t="s">
        <v>167</v>
      </c>
      <c r="C148" s="10">
        <v>34710174</v>
      </c>
      <c r="D148" s="10">
        <v>14499500</v>
      </c>
      <c r="E148" s="10"/>
      <c r="F148" s="10"/>
      <c r="G148" s="10"/>
      <c r="H148" s="11">
        <f>SUM(C148:G148)</f>
        <v>49209674</v>
      </c>
      <c r="I148" s="11"/>
    </row>
    <row r="149" spans="1:9" ht="15" x14ac:dyDescent="0.25">
      <c r="A149" s="1" t="s">
        <v>21</v>
      </c>
      <c r="B149" s="13" t="s">
        <v>168</v>
      </c>
      <c r="C149" s="10">
        <v>73722286</v>
      </c>
      <c r="D149" s="10">
        <v>35418627</v>
      </c>
      <c r="E149" s="10"/>
      <c r="F149" s="10"/>
      <c r="G149" s="10"/>
      <c r="H149" s="11">
        <f>SUM(C149:G149)</f>
        <v>109140913</v>
      </c>
      <c r="I149" s="11"/>
    </row>
    <row r="150" spans="1:9" ht="15" x14ac:dyDescent="0.25">
      <c r="A150" s="1" t="s">
        <v>169</v>
      </c>
      <c r="B150" s="13" t="s">
        <v>170</v>
      </c>
      <c r="C150" s="10">
        <v>31774660</v>
      </c>
      <c r="D150" s="10">
        <v>2380615</v>
      </c>
      <c r="E150" s="10"/>
      <c r="F150" s="10"/>
      <c r="G150" s="10"/>
      <c r="H150" s="11">
        <f>SUM(C150:G150)</f>
        <v>34155275</v>
      </c>
      <c r="I150" s="11"/>
    </row>
    <row r="151" spans="1:9" ht="15" x14ac:dyDescent="0.25">
      <c r="A151" s="1"/>
      <c r="B151" s="13"/>
      <c r="C151" s="10"/>
      <c r="D151" s="10"/>
      <c r="E151" s="10"/>
      <c r="F151" s="10"/>
      <c r="G151" s="10"/>
      <c r="H151" s="11"/>
      <c r="I151" s="11"/>
    </row>
    <row r="152" spans="1:9" ht="15" x14ac:dyDescent="0.25">
      <c r="A152" s="9" t="s">
        <v>171</v>
      </c>
      <c r="B152" s="1"/>
      <c r="C152" s="10">
        <v>183043783</v>
      </c>
      <c r="D152" s="10">
        <v>130732219</v>
      </c>
      <c r="E152" s="10"/>
      <c r="F152" s="10"/>
      <c r="G152" s="10"/>
      <c r="H152" s="11"/>
      <c r="I152" s="11">
        <f>SUM(C152:G152)</f>
        <v>313776002</v>
      </c>
    </row>
    <row r="153" spans="1:9" ht="15" x14ac:dyDescent="0.25">
      <c r="A153" s="1" t="s">
        <v>172</v>
      </c>
      <c r="B153" s="13" t="s">
        <v>30</v>
      </c>
      <c r="C153" s="10">
        <v>61679248</v>
      </c>
      <c r="D153" s="10">
        <v>39237777</v>
      </c>
      <c r="E153" s="10"/>
      <c r="F153" s="10"/>
      <c r="G153" s="10"/>
      <c r="H153" s="11">
        <f>SUM(C153:G153)</f>
        <v>100917025</v>
      </c>
      <c r="I153" s="11"/>
    </row>
    <row r="154" spans="1:9" ht="15" x14ac:dyDescent="0.25">
      <c r="A154" s="1" t="s">
        <v>173</v>
      </c>
      <c r="B154" s="13" t="s">
        <v>174</v>
      </c>
      <c r="C154" s="10">
        <v>4181419</v>
      </c>
      <c r="D154" s="10">
        <v>1242744</v>
      </c>
      <c r="E154" s="10"/>
      <c r="F154" s="10"/>
      <c r="G154" s="10"/>
      <c r="H154" s="11">
        <f>SUM(C154:G154)</f>
        <v>5424163</v>
      </c>
      <c r="I154" s="11"/>
    </row>
    <row r="155" spans="1:9" ht="15" x14ac:dyDescent="0.25">
      <c r="A155" s="1" t="s">
        <v>175</v>
      </c>
      <c r="B155" s="13" t="s">
        <v>176</v>
      </c>
      <c r="C155" s="10">
        <v>42894097</v>
      </c>
      <c r="D155" s="10">
        <v>18225511</v>
      </c>
      <c r="E155" s="10"/>
      <c r="F155" s="10"/>
      <c r="G155" s="10"/>
      <c r="H155" s="11">
        <f>SUM(C155:G155)</f>
        <v>61119608</v>
      </c>
      <c r="I155" s="11"/>
    </row>
    <row r="156" spans="1:9" ht="15" x14ac:dyDescent="0.25">
      <c r="A156" s="1"/>
      <c r="B156" s="1"/>
      <c r="C156" s="10"/>
      <c r="D156" s="10"/>
      <c r="E156" s="10"/>
      <c r="F156" s="10"/>
      <c r="G156" s="10"/>
      <c r="H156" s="11"/>
      <c r="I156" s="11"/>
    </row>
    <row r="157" spans="1:9" x14ac:dyDescent="0.2">
      <c r="A157" s="14"/>
      <c r="B157" s="4"/>
      <c r="C157" s="4"/>
      <c r="D157" s="4"/>
      <c r="E157" s="4"/>
      <c r="F157" s="4"/>
      <c r="G157" s="4"/>
      <c r="H157" s="4" t="s">
        <v>0</v>
      </c>
      <c r="I157" s="4" t="s">
        <v>0</v>
      </c>
    </row>
    <row r="158" spans="1:9" x14ac:dyDescent="0.2">
      <c r="A158" s="16"/>
      <c r="B158" s="6"/>
      <c r="C158" s="6" t="s">
        <v>1</v>
      </c>
      <c r="D158" s="6" t="s">
        <v>2</v>
      </c>
      <c r="E158" s="6" t="s">
        <v>3</v>
      </c>
      <c r="F158" s="6"/>
      <c r="G158" s="6" t="s">
        <v>4</v>
      </c>
      <c r="H158" s="6" t="s">
        <v>5</v>
      </c>
      <c r="I158" s="6" t="s">
        <v>6</v>
      </c>
    </row>
    <row r="159" spans="1:9" x14ac:dyDescent="0.2">
      <c r="A159" s="7" t="s">
        <v>7</v>
      </c>
      <c r="B159" s="8" t="s">
        <v>8</v>
      </c>
      <c r="C159" s="8" t="s">
        <v>9</v>
      </c>
      <c r="D159" s="8" t="s">
        <v>9</v>
      </c>
      <c r="E159" s="8" t="s">
        <v>10</v>
      </c>
      <c r="F159" s="8" t="s">
        <v>11</v>
      </c>
      <c r="G159" s="8" t="s">
        <v>10</v>
      </c>
      <c r="H159" s="8" t="s">
        <v>9</v>
      </c>
      <c r="I159" s="8" t="s">
        <v>9</v>
      </c>
    </row>
    <row r="160" spans="1:9" ht="15" x14ac:dyDescent="0.25">
      <c r="A160" s="9" t="s">
        <v>177</v>
      </c>
      <c r="B160" s="1"/>
      <c r="C160" s="10">
        <v>141889616</v>
      </c>
      <c r="D160" s="10">
        <v>132263443</v>
      </c>
      <c r="E160" s="10"/>
      <c r="F160" s="10"/>
      <c r="G160" s="10"/>
      <c r="H160" s="11"/>
      <c r="I160" s="11">
        <f>SUM(C160:G160)</f>
        <v>274153059</v>
      </c>
    </row>
    <row r="161" spans="1:9" ht="15" x14ac:dyDescent="0.25">
      <c r="A161" s="1" t="s">
        <v>178</v>
      </c>
      <c r="B161" s="13" t="s">
        <v>14</v>
      </c>
      <c r="C161" s="10">
        <v>4408336</v>
      </c>
      <c r="D161" s="10">
        <v>2092087</v>
      </c>
      <c r="E161" s="10"/>
      <c r="F161" s="10"/>
      <c r="G161" s="10"/>
      <c r="H161" s="11">
        <f>SUM(C161:G161)</f>
        <v>6500423</v>
      </c>
      <c r="I161" s="11"/>
    </row>
    <row r="162" spans="1:9" ht="15" x14ac:dyDescent="0.25">
      <c r="A162" s="1" t="s">
        <v>179</v>
      </c>
      <c r="B162" s="13" t="s">
        <v>25</v>
      </c>
      <c r="C162" s="10">
        <v>78305323</v>
      </c>
      <c r="D162" s="10">
        <v>36514206</v>
      </c>
      <c r="E162" s="10"/>
      <c r="F162" s="10"/>
      <c r="G162" s="10"/>
      <c r="H162" s="11">
        <f>SUM(C162:G162)</f>
        <v>114819529</v>
      </c>
      <c r="I162" s="11"/>
    </row>
    <row r="163" spans="1:9" x14ac:dyDescent="0.2">
      <c r="A163" s="1"/>
      <c r="B163" s="1"/>
      <c r="C163" s="12"/>
      <c r="D163" s="12"/>
      <c r="E163" s="12"/>
      <c r="F163" s="12"/>
      <c r="G163" s="12"/>
      <c r="H163" s="11"/>
      <c r="I163" s="11"/>
    </row>
    <row r="164" spans="1:9" ht="15" x14ac:dyDescent="0.25">
      <c r="A164" s="9" t="s">
        <v>180</v>
      </c>
      <c r="B164" s="1"/>
      <c r="C164" s="10">
        <v>909124131</v>
      </c>
      <c r="D164" s="10">
        <v>569589771</v>
      </c>
      <c r="E164" s="10"/>
      <c r="F164" s="10"/>
      <c r="G164" s="10"/>
      <c r="H164" s="11"/>
      <c r="I164" s="11">
        <f>SUM(C164:G164)</f>
        <v>1478713902</v>
      </c>
    </row>
    <row r="165" spans="1:9" ht="15" x14ac:dyDescent="0.25">
      <c r="A165" s="1" t="s">
        <v>181</v>
      </c>
      <c r="B165" s="13" t="s">
        <v>182</v>
      </c>
      <c r="C165" s="10">
        <v>19956806</v>
      </c>
      <c r="D165" s="10">
        <v>17449470</v>
      </c>
      <c r="E165" s="10"/>
      <c r="F165" s="10"/>
      <c r="G165" s="10"/>
      <c r="H165" s="11">
        <f>SUM(C165:G165)</f>
        <v>37406276</v>
      </c>
      <c r="I165" s="11"/>
    </row>
    <row r="166" spans="1:9" ht="15" x14ac:dyDescent="0.25">
      <c r="A166" s="1" t="s">
        <v>183</v>
      </c>
      <c r="B166" s="13" t="s">
        <v>184</v>
      </c>
      <c r="C166" s="10">
        <v>37764027</v>
      </c>
      <c r="D166" s="10">
        <v>22047116</v>
      </c>
      <c r="E166" s="10"/>
      <c r="F166" s="10"/>
      <c r="G166" s="10"/>
      <c r="H166" s="11">
        <f>SUM(C166:G166)</f>
        <v>59811143</v>
      </c>
      <c r="I166" s="11"/>
    </row>
    <row r="167" spans="1:9" ht="15" x14ac:dyDescent="0.25">
      <c r="A167" s="1" t="s">
        <v>185</v>
      </c>
      <c r="B167" s="13" t="s">
        <v>25</v>
      </c>
      <c r="C167" s="10">
        <v>167944452</v>
      </c>
      <c r="D167" s="10">
        <v>161860205</v>
      </c>
      <c r="E167" s="10"/>
      <c r="F167" s="10"/>
      <c r="G167" s="10"/>
      <c r="H167" s="11">
        <f>SUM(C167:G167)</f>
        <v>329804657</v>
      </c>
      <c r="I167" s="11"/>
    </row>
    <row r="168" spans="1:9" ht="15" x14ac:dyDescent="0.25">
      <c r="A168" s="1" t="s">
        <v>186</v>
      </c>
      <c r="B168" s="13" t="s">
        <v>187</v>
      </c>
      <c r="C168" s="10">
        <v>29008204</v>
      </c>
      <c r="D168" s="10">
        <v>43950756</v>
      </c>
      <c r="E168" s="10"/>
      <c r="F168" s="10"/>
      <c r="G168" s="10"/>
      <c r="H168" s="11">
        <f>SUM(C168:G168)</f>
        <v>72958960</v>
      </c>
      <c r="I168" s="11"/>
    </row>
    <row r="169" spans="1:9" ht="15" x14ac:dyDescent="0.25">
      <c r="A169" s="1"/>
      <c r="B169" s="1"/>
      <c r="C169" s="10"/>
      <c r="D169" s="10"/>
      <c r="E169" s="10"/>
      <c r="F169" s="10"/>
      <c r="G169" s="10"/>
      <c r="H169" s="11"/>
      <c r="I169" s="11"/>
    </row>
    <row r="170" spans="1:9" ht="15" x14ac:dyDescent="0.25">
      <c r="A170" s="1" t="s">
        <v>188</v>
      </c>
      <c r="B170" s="1"/>
      <c r="C170" s="10">
        <v>178517126</v>
      </c>
      <c r="D170" s="10">
        <v>234126841</v>
      </c>
      <c r="E170" s="10"/>
      <c r="F170" s="10"/>
      <c r="G170" s="10"/>
      <c r="H170" s="11"/>
      <c r="I170" s="11">
        <f>SUM(C170:G170)</f>
        <v>412643967</v>
      </c>
    </row>
    <row r="171" spans="1:9" ht="15" x14ac:dyDescent="0.25">
      <c r="A171" s="1" t="s">
        <v>189</v>
      </c>
      <c r="B171" s="13" t="s">
        <v>65</v>
      </c>
      <c r="C171" s="10">
        <v>423382</v>
      </c>
      <c r="D171" s="10">
        <v>1413876</v>
      </c>
      <c r="E171" s="10"/>
      <c r="F171" s="10"/>
      <c r="G171" s="10"/>
      <c r="H171" s="11">
        <f>SUM(C171:G171)</f>
        <v>1837258</v>
      </c>
      <c r="I171" s="11"/>
    </row>
    <row r="172" spans="1:9" ht="15" x14ac:dyDescent="0.25">
      <c r="A172" s="1" t="s">
        <v>190</v>
      </c>
      <c r="B172" s="13" t="s">
        <v>105</v>
      </c>
      <c r="C172" s="10">
        <v>6740980</v>
      </c>
      <c r="D172" s="10">
        <v>17474909</v>
      </c>
      <c r="E172" s="10"/>
      <c r="F172" s="10"/>
      <c r="G172" s="10"/>
      <c r="H172" s="11">
        <f>SUM(C172:G172)</f>
        <v>24215889</v>
      </c>
      <c r="I172" s="11"/>
    </row>
    <row r="173" spans="1:9" ht="15" x14ac:dyDescent="0.25">
      <c r="A173" s="1" t="s">
        <v>191</v>
      </c>
      <c r="B173" s="13" t="s">
        <v>28</v>
      </c>
      <c r="C173" s="10">
        <v>16993162</v>
      </c>
      <c r="D173" s="10">
        <v>31569037</v>
      </c>
      <c r="E173" s="10"/>
      <c r="F173" s="10"/>
      <c r="G173" s="10"/>
      <c r="H173" s="11">
        <f>SUM(C173:G173)</f>
        <v>48562199</v>
      </c>
      <c r="I173" s="11"/>
    </row>
    <row r="174" spans="1:9" ht="15" x14ac:dyDescent="0.25">
      <c r="A174" s="1" t="s">
        <v>192</v>
      </c>
      <c r="B174" s="13" t="s">
        <v>107</v>
      </c>
      <c r="C174" s="10">
        <v>6462524</v>
      </c>
      <c r="D174" s="10">
        <v>3860690</v>
      </c>
      <c r="E174" s="10"/>
      <c r="F174" s="10"/>
      <c r="G174" s="10"/>
      <c r="H174" s="11">
        <f>SUM(C174:G174)</f>
        <v>10323214</v>
      </c>
      <c r="I174" s="11"/>
    </row>
    <row r="175" spans="1:9" ht="15" x14ac:dyDescent="0.25">
      <c r="A175" s="1" t="s">
        <v>193</v>
      </c>
      <c r="B175" s="13" t="s">
        <v>194</v>
      </c>
      <c r="C175" s="10">
        <v>827661</v>
      </c>
      <c r="D175" s="10">
        <v>848627</v>
      </c>
      <c r="E175" s="10"/>
      <c r="F175" s="10"/>
      <c r="G175" s="10"/>
      <c r="H175" s="11">
        <f>SUM(C175:G175)</f>
        <v>1676288</v>
      </c>
      <c r="I175" s="11"/>
    </row>
    <row r="176" spans="1:9" ht="15" x14ac:dyDescent="0.25">
      <c r="A176" s="1"/>
      <c r="B176" s="1"/>
      <c r="C176" s="10"/>
      <c r="D176" s="10"/>
      <c r="E176" s="10"/>
      <c r="F176" s="10"/>
      <c r="G176" s="10"/>
      <c r="H176" s="11"/>
      <c r="I176" s="11"/>
    </row>
    <row r="177" spans="1:11" ht="15" x14ac:dyDescent="0.25">
      <c r="A177" s="1" t="s">
        <v>195</v>
      </c>
      <c r="B177" s="1"/>
      <c r="C177" s="10">
        <v>39374165</v>
      </c>
      <c r="D177" s="10">
        <v>129458923</v>
      </c>
      <c r="E177" s="10">
        <v>8137308.3899999997</v>
      </c>
      <c r="F177" s="10">
        <v>1608066.76</v>
      </c>
      <c r="G177" s="10"/>
      <c r="H177" s="12"/>
      <c r="I177" s="12">
        <f>SUM(C177:G177)</f>
        <v>178578463.14999998</v>
      </c>
    </row>
    <row r="178" spans="1:11" ht="15" x14ac:dyDescent="0.25">
      <c r="A178" s="1" t="s">
        <v>196</v>
      </c>
      <c r="B178" s="13" t="s">
        <v>25</v>
      </c>
      <c r="C178" s="10">
        <v>18174644</v>
      </c>
      <c r="D178" s="10">
        <v>13560826</v>
      </c>
      <c r="E178" s="10"/>
      <c r="F178" s="10"/>
      <c r="G178" s="10"/>
      <c r="H178" s="11">
        <f>SUM(C178:G178)</f>
        <v>31735470</v>
      </c>
      <c r="I178" s="11"/>
    </row>
    <row r="179" spans="1:11" ht="15" x14ac:dyDescent="0.25">
      <c r="A179" s="1" t="s">
        <v>197</v>
      </c>
      <c r="B179" s="13" t="s">
        <v>198</v>
      </c>
      <c r="C179" s="10">
        <v>917445</v>
      </c>
      <c r="D179" s="10">
        <v>1360778</v>
      </c>
      <c r="E179" s="10"/>
      <c r="F179" s="10"/>
      <c r="G179" s="10"/>
      <c r="H179" s="11">
        <f>SUM(C179:G179)</f>
        <v>2278223</v>
      </c>
      <c r="I179" s="11"/>
    </row>
    <row r="180" spans="1:11" ht="15" x14ac:dyDescent="0.25">
      <c r="A180" s="1" t="s">
        <v>199</v>
      </c>
      <c r="B180" s="13" t="s">
        <v>200</v>
      </c>
      <c r="C180" s="10">
        <v>534295</v>
      </c>
      <c r="D180" s="10">
        <v>515858</v>
      </c>
      <c r="E180" s="10"/>
      <c r="F180" s="10"/>
      <c r="G180" s="10"/>
      <c r="H180" s="11">
        <f>SUM(C180:G180)</f>
        <v>1050153</v>
      </c>
      <c r="I180" s="11"/>
    </row>
    <row r="181" spans="1:11" ht="15" x14ac:dyDescent="0.25">
      <c r="A181" s="1" t="s">
        <v>201</v>
      </c>
      <c r="B181" s="13" t="s">
        <v>202</v>
      </c>
      <c r="C181" s="10">
        <v>122477</v>
      </c>
      <c r="D181" s="10">
        <v>514858</v>
      </c>
      <c r="E181" s="10"/>
      <c r="F181" s="10"/>
      <c r="G181" s="10"/>
      <c r="H181" s="11">
        <f>SUM(C181:G181)</f>
        <v>637335</v>
      </c>
      <c r="I181" s="11"/>
    </row>
    <row r="182" spans="1:11" ht="15" x14ac:dyDescent="0.25">
      <c r="A182" s="1"/>
      <c r="B182" s="1"/>
      <c r="C182" s="10"/>
      <c r="D182" s="10"/>
      <c r="E182" s="10"/>
      <c r="F182" s="10"/>
      <c r="G182" s="10"/>
      <c r="H182" s="11"/>
      <c r="I182" s="11"/>
    </row>
    <row r="183" spans="1:11" ht="15" x14ac:dyDescent="0.25">
      <c r="A183" s="1" t="s">
        <v>203</v>
      </c>
      <c r="B183" s="1"/>
      <c r="C183" s="10">
        <v>1006018923</v>
      </c>
      <c r="D183" s="10">
        <v>434267673</v>
      </c>
      <c r="E183" s="10"/>
      <c r="F183" s="10"/>
      <c r="G183" s="10"/>
      <c r="H183" s="11"/>
      <c r="I183" s="11">
        <f>SUM(C183:G183)</f>
        <v>1440286596</v>
      </c>
    </row>
    <row r="184" spans="1:11" ht="15" x14ac:dyDescent="0.25">
      <c r="A184" s="1" t="s">
        <v>204</v>
      </c>
      <c r="B184" s="13" t="s">
        <v>56</v>
      </c>
      <c r="C184" s="10">
        <v>73784763</v>
      </c>
      <c r="D184" s="10">
        <v>66774540</v>
      </c>
      <c r="E184" s="10"/>
      <c r="F184" s="10"/>
      <c r="G184" s="10"/>
      <c r="H184" s="11">
        <f>SUM(C184:G184)</f>
        <v>140559303</v>
      </c>
      <c r="I184" s="11"/>
    </row>
    <row r="185" spans="1:11" ht="15" x14ac:dyDescent="0.25">
      <c r="A185" s="1" t="s">
        <v>205</v>
      </c>
      <c r="B185" s="13" t="s">
        <v>206</v>
      </c>
      <c r="C185" s="10">
        <v>78800405</v>
      </c>
      <c r="D185" s="10">
        <v>15112380</v>
      </c>
      <c r="E185" s="10"/>
      <c r="F185" s="10"/>
      <c r="G185" s="10"/>
      <c r="H185" s="11">
        <f>SUM(C185:G185)</f>
        <v>93912785</v>
      </c>
      <c r="I185" s="11"/>
    </row>
    <row r="186" spans="1:11" ht="15" x14ac:dyDescent="0.25">
      <c r="A186" s="1" t="s">
        <v>207</v>
      </c>
      <c r="B186" s="13" t="s">
        <v>25</v>
      </c>
      <c r="C186" s="10">
        <v>274669295</v>
      </c>
      <c r="D186" s="10">
        <v>97330523</v>
      </c>
      <c r="E186" s="10"/>
      <c r="F186" s="10"/>
      <c r="G186" s="10"/>
      <c r="H186" s="11">
        <f>SUM(C186:G186)</f>
        <v>371999818</v>
      </c>
      <c r="I186" s="11"/>
    </row>
    <row r="187" spans="1:11" ht="15" x14ac:dyDescent="0.25">
      <c r="A187" s="1" t="s">
        <v>208</v>
      </c>
      <c r="B187" s="13" t="s">
        <v>209</v>
      </c>
      <c r="C187" s="10">
        <v>55961881</v>
      </c>
      <c r="D187" s="10">
        <v>5756539</v>
      </c>
      <c r="E187" s="10"/>
      <c r="F187" s="10"/>
      <c r="G187" s="10"/>
      <c r="H187" s="11">
        <f>SUM(C187:G187)</f>
        <v>61718420</v>
      </c>
      <c r="I187"/>
    </row>
    <row r="188" spans="1:11" ht="15" x14ac:dyDescent="0.25">
      <c r="A188" s="1" t="s">
        <v>210</v>
      </c>
      <c r="B188" s="13" t="s">
        <v>211</v>
      </c>
      <c r="C188" s="10">
        <v>76051165</v>
      </c>
      <c r="D188" s="10">
        <v>11359258</v>
      </c>
      <c r="E188" s="10"/>
      <c r="F188" s="10"/>
      <c r="G188" s="10"/>
      <c r="H188" s="11">
        <f>SUM(C188:G188)</f>
        <v>87410423</v>
      </c>
      <c r="I188"/>
    </row>
    <row r="189" spans="1:11" x14ac:dyDescent="0.2">
      <c r="A189" s="23" t="s">
        <v>212</v>
      </c>
      <c r="B189" s="15" t="s">
        <v>213</v>
      </c>
      <c r="C189" s="24">
        <f>C6+C13+C16+C22+C26+C34+C40+C43+C53+C59+C65+C69+C73+C77+C84+C91+C93+C97+C100+C105+C110+C116+C120+C127+C136+C142+C146+C152+C160+C164+C170+C177+C183</f>
        <v>34767933367</v>
      </c>
      <c r="D189" s="24">
        <f>D6+D13+D16+D22+D26+D34+D40+D43+D53+D59+D65+D69+D73+D77+D84+D91+D93+D97+D100+D105+D110+D116+D120+D127+D136+D142+D146+D152+D160+D164+D170+D177+D183</f>
        <v>18104473296</v>
      </c>
      <c r="E189" s="24">
        <f>SUM(E6:E186)-E54-E55-E78-E79-E80-E137-E138-E139</f>
        <v>3616568101.6099997</v>
      </c>
      <c r="F189" s="24">
        <f>SUM(F6:F186)-F54-F55-F78-F79-F80-F137-F138-F139</f>
        <v>742949817.01999974</v>
      </c>
      <c r="G189" s="24">
        <f>G6+G13+G16+G22+G26+G34+G40+G43+G53+G59+G65+G69+G73+G77+G84+G91+G93+G97+G100+G105+G110+G116+G120+G127+G136+G142+G146+G152+G160+G164+G170+G177+G183</f>
        <v>219831350</v>
      </c>
      <c r="H189" s="15"/>
      <c r="I189" s="24">
        <f>SUM(I6:I183)</f>
        <v>57451755931.630005</v>
      </c>
      <c r="J189" s="25">
        <f>+C189+D189+E189+F189+G189</f>
        <v>57451755931.629997</v>
      </c>
      <c r="K189" s="2" t="s">
        <v>214</v>
      </c>
    </row>
    <row r="190" spans="1:11" x14ac:dyDescent="0.2">
      <c r="A190" s="26" t="s">
        <v>212</v>
      </c>
      <c r="B190" s="27" t="s">
        <v>215</v>
      </c>
      <c r="C190" s="28">
        <f>SUM(C6:C188)-C189</f>
        <v>23439850831</v>
      </c>
      <c r="D190" s="28">
        <f>SUM(D6:D188)-D189</f>
        <v>9469482983</v>
      </c>
      <c r="E190" s="28">
        <f>SUM(E6:E188)-E189</f>
        <v>38800804.769999981</v>
      </c>
      <c r="F190" s="28">
        <f>SUM(F6:F188)-F189</f>
        <v>7314372.0300000906</v>
      </c>
      <c r="G190" s="28">
        <f>SUM(G6:G188)-G189</f>
        <v>0</v>
      </c>
      <c r="H190" s="28">
        <f>SUM(H7:H188)</f>
        <v>32955448990.799995</v>
      </c>
      <c r="I190" s="27"/>
    </row>
    <row r="191" spans="1:11" x14ac:dyDescent="0.2">
      <c r="A191" s="38" t="s">
        <v>220</v>
      </c>
      <c r="B191" s="38"/>
      <c r="C191" s="38"/>
      <c r="D191" s="38"/>
      <c r="E191" s="38"/>
      <c r="F191" s="1"/>
      <c r="G191" s="20" t="s">
        <v>214</v>
      </c>
      <c r="H191" s="20">
        <f>+G190+F190+E190+D190+C190</f>
        <v>32955448990.799999</v>
      </c>
      <c r="I191" s="1"/>
    </row>
    <row r="192" spans="1:11" ht="15" x14ac:dyDescent="0.25">
      <c r="A192" s="39"/>
      <c r="B192" s="39"/>
      <c r="C192" s="39"/>
      <c r="D192" s="39"/>
      <c r="E192" s="39"/>
      <c r="F192" s="43"/>
      <c r="G192" s="44" t="s">
        <v>216</v>
      </c>
      <c r="H192" s="45">
        <f>H191+I91</f>
        <v>33675918166.799999</v>
      </c>
      <c r="I192" s="29"/>
    </row>
  </sheetData>
  <mergeCells count="2">
    <mergeCell ref="A191:E192"/>
    <mergeCell ref="A1:I1"/>
  </mergeCells>
  <pageMargins left="0.5" right="0.5" top="0.5" bottom="0.5" header="0.3" footer="0.3"/>
  <pageSetup scale="65" orientation="landscape" r:id="rId1"/>
  <rowBreaks count="3" manualBreakCount="3">
    <brk id="48" max="16383" man="1"/>
    <brk id="101" max="16383" man="1"/>
    <brk id="1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Brenda Suazo-Giles</cp:lastModifiedBy>
  <cp:lastPrinted>2018-01-16T23:10:59Z</cp:lastPrinted>
  <dcterms:created xsi:type="dcterms:W3CDTF">2018-01-05T22:06:10Z</dcterms:created>
  <dcterms:modified xsi:type="dcterms:W3CDTF">2018-01-16T23:12:30Z</dcterms:modified>
</cp:coreProperties>
</file>