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udget and Finance Bureau\Special Projects\PROPERTY TAXES(protected info)\Final Valuations\"/>
    </mc:Choice>
  </mc:AlternateContent>
  <bookViews>
    <workbookView xWindow="0" yWindow="0" windowWidth="28800" windowHeight="14235"/>
  </bookViews>
  <sheets>
    <sheet name="Debt Service Rate Setting" sheetId="1" r:id="rId1"/>
    <sheet name="Test Variance " sheetId="3" r:id="rId2"/>
  </sheets>
  <externalReferences>
    <externalReference r:id="rId3"/>
  </externalReferences>
  <definedNames>
    <definedName name="\h" localSheetId="1">'[1]GO DEBT SUMMARY'!#REF!</definedName>
    <definedName name="\h">'[1]GO DEBT SUMMARY'!#REF!</definedName>
    <definedName name="\i" localSheetId="1">'[1]GO DEBT SUMMARY'!#REF!</definedName>
    <definedName name="\i">'[1]GO DEBT SUMMARY'!#REF!</definedName>
    <definedName name="\k" localSheetId="1">'[1]GO DEBT SUMMARY'!#REF!</definedName>
    <definedName name="\k">'[1]GO DEBT SUMMARY'!#REF!</definedName>
    <definedName name="\l" localSheetId="1">'[1]GO DEBT SUMMARY'!#REF!</definedName>
    <definedName name="\l">'[1]GO DEBT SUMMARY'!#REF!</definedName>
    <definedName name="\m" localSheetId="1">'[1]GO DEBT SUMMARY'!#REF!</definedName>
    <definedName name="\m">'[1]GO DEBT SUMMARY'!#REF!</definedName>
    <definedName name="_C" localSheetId="1">#REF!</definedName>
    <definedName name="_C">#REF!</definedName>
    <definedName name="_cTest">#REF!</definedName>
    <definedName name="A" localSheetId="1">#REF!</definedName>
    <definedName name="A">#REF!</definedName>
    <definedName name="AL">[1]Taos!$N$5</definedName>
    <definedName name="B" localSheetId="1">#REF!</definedName>
    <definedName name="B">#REF!</definedName>
    <definedName name="G">[1]Taos!$U$5</definedName>
    <definedName name="MAINPT" localSheetId="1">'[1]GO DEBT SUMMARY'!#REF!</definedName>
    <definedName name="MAINPT">'[1]GO DEBT SUMMARY'!#REF!</definedName>
    <definedName name="_xlnm.Print_Area">#REF!</definedName>
    <definedName name="_xlnm.Print_Titles" localSheetId="0">'Debt Service Rate Setting'!$1:$4</definedName>
    <definedName name="_xlnm.Print_Titles">#REF!</definedName>
    <definedName name="Print_Titles_MI">'[1]GO DEBT SUMMARY'!$A$1:$IV$5,'[1]GO DEBT SUMMARY'!$A$1:$B$65536</definedName>
    <definedName name="SIDELABEL" localSheetId="1">'[1]GO DEBT SUMMARY'!#REF!</definedName>
    <definedName name="SIDELABEL">'[1]GO DEBT SUMMARY'!#REF!</definedName>
    <definedName name="teast">'[1]GO DEBT SUMMARY'!#REF!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9" i="1" l="1"/>
  <c r="H141" i="1"/>
  <c r="D141" i="1"/>
  <c r="C141" i="1"/>
  <c r="H142" i="1"/>
  <c r="H143" i="1"/>
  <c r="H140" i="1"/>
  <c r="H82" i="1"/>
  <c r="I72" i="1"/>
  <c r="H73" i="1"/>
  <c r="H74" i="1"/>
  <c r="H83" i="1" l="1"/>
  <c r="H81" i="1"/>
  <c r="J13" i="1" l="1"/>
  <c r="D134" i="1" l="1"/>
  <c r="C134" i="1"/>
  <c r="D13" i="1" l="1"/>
  <c r="Q163" i="3" l="1"/>
  <c r="R163" i="3"/>
  <c r="Q164" i="3"/>
  <c r="R164" i="3"/>
  <c r="Q165" i="3"/>
  <c r="R165" i="3"/>
  <c r="S165" i="3" s="1"/>
  <c r="Q167" i="3"/>
  <c r="R167" i="3"/>
  <c r="S167" i="3" s="1"/>
  <c r="Q168" i="3"/>
  <c r="R168" i="3"/>
  <c r="S168" i="3" s="1"/>
  <c r="Q169" i="3"/>
  <c r="R169" i="3"/>
  <c r="S169" i="3" s="1"/>
  <c r="Q170" i="3"/>
  <c r="R170" i="3"/>
  <c r="S170" i="3" s="1"/>
  <c r="Q171" i="3"/>
  <c r="R171" i="3"/>
  <c r="S171" i="3" s="1"/>
  <c r="Q173" i="3"/>
  <c r="R173" i="3"/>
  <c r="S173" i="3" s="1"/>
  <c r="Q174" i="3"/>
  <c r="R174" i="3"/>
  <c r="S174" i="3" s="1"/>
  <c r="Q175" i="3"/>
  <c r="R175" i="3"/>
  <c r="S175" i="3" s="1"/>
  <c r="Q176" i="3"/>
  <c r="R176" i="3"/>
  <c r="S176" i="3" s="1"/>
  <c r="Q177" i="3"/>
  <c r="R177" i="3"/>
  <c r="S177" i="3" s="1"/>
  <c r="Q178" i="3"/>
  <c r="R178" i="3"/>
  <c r="S178" i="3" s="1"/>
  <c r="Q180" i="3"/>
  <c r="R180" i="3"/>
  <c r="S180" i="3" s="1"/>
  <c r="Q181" i="3"/>
  <c r="R181" i="3"/>
  <c r="S181" i="3" s="1"/>
  <c r="Q182" i="3"/>
  <c r="R182" i="3"/>
  <c r="S182" i="3" s="1"/>
  <c r="Q183" i="3"/>
  <c r="R183" i="3"/>
  <c r="S183" i="3" s="1"/>
  <c r="Q184" i="3"/>
  <c r="R184" i="3"/>
  <c r="S184" i="3" s="1"/>
  <c r="Q186" i="3"/>
  <c r="R186" i="3"/>
  <c r="S186" i="3" s="1"/>
  <c r="Q187" i="3"/>
  <c r="R187" i="3"/>
  <c r="S187" i="3" s="1"/>
  <c r="Q188" i="3"/>
  <c r="R188" i="3"/>
  <c r="S188" i="3" s="1"/>
  <c r="Q189" i="3"/>
  <c r="R189" i="3"/>
  <c r="S189" i="3" s="1"/>
  <c r="Q190" i="3"/>
  <c r="R190" i="3"/>
  <c r="S190" i="3" s="1"/>
  <c r="Q191" i="3"/>
  <c r="R191" i="3"/>
  <c r="S191" i="3" s="1"/>
  <c r="Q192" i="3"/>
  <c r="R192" i="3"/>
  <c r="S192" i="3" s="1"/>
  <c r="Q193" i="3"/>
  <c r="R193" i="3"/>
  <c r="S193" i="3" s="1"/>
  <c r="Q195" i="3"/>
  <c r="R195" i="3"/>
  <c r="Q101" i="3"/>
  <c r="R101" i="3"/>
  <c r="Q103" i="3"/>
  <c r="R103" i="3"/>
  <c r="Q104" i="3"/>
  <c r="R104" i="3"/>
  <c r="Q108" i="3"/>
  <c r="R108" i="3"/>
  <c r="Q109" i="3"/>
  <c r="R109" i="3"/>
  <c r="Q110" i="3"/>
  <c r="R110" i="3"/>
  <c r="Q111" i="3"/>
  <c r="R111" i="3"/>
  <c r="Q113" i="3"/>
  <c r="R113" i="3"/>
  <c r="Q114" i="3"/>
  <c r="R114" i="3"/>
  <c r="Q115" i="3"/>
  <c r="R115" i="3"/>
  <c r="Q116" i="3"/>
  <c r="R116" i="3"/>
  <c r="Q117" i="3"/>
  <c r="R117" i="3"/>
  <c r="Q119" i="3"/>
  <c r="R119" i="3"/>
  <c r="Q120" i="3"/>
  <c r="R120" i="3"/>
  <c r="Q121" i="3"/>
  <c r="R121" i="3"/>
  <c r="Q123" i="3"/>
  <c r="R123" i="3"/>
  <c r="Q124" i="3"/>
  <c r="R124" i="3"/>
  <c r="Q125" i="3"/>
  <c r="R125" i="3"/>
  <c r="Q126" i="3"/>
  <c r="R126" i="3"/>
  <c r="Q127" i="3"/>
  <c r="R127" i="3"/>
  <c r="Q128" i="3"/>
  <c r="R128" i="3"/>
  <c r="Q130" i="3"/>
  <c r="R130" i="3"/>
  <c r="Q131" i="3"/>
  <c r="R131" i="3"/>
  <c r="Q132" i="3"/>
  <c r="R132" i="3"/>
  <c r="Q133" i="3"/>
  <c r="R133" i="3"/>
  <c r="Q134" i="3"/>
  <c r="R134" i="3"/>
  <c r="Q135" i="3"/>
  <c r="R135" i="3"/>
  <c r="Q137" i="3"/>
  <c r="R137" i="3"/>
  <c r="Q139" i="3"/>
  <c r="R139" i="3"/>
  <c r="Q140" i="3"/>
  <c r="R140" i="3"/>
  <c r="Q141" i="3"/>
  <c r="R141" i="3"/>
  <c r="Q142" i="3"/>
  <c r="R142" i="3"/>
  <c r="Q143" i="3"/>
  <c r="R143" i="3"/>
  <c r="Q145" i="3"/>
  <c r="R145" i="3"/>
  <c r="Q147" i="3"/>
  <c r="R147" i="3"/>
  <c r="Q149" i="3"/>
  <c r="R149" i="3"/>
  <c r="Q150" i="3"/>
  <c r="R150" i="3"/>
  <c r="Q151" i="3"/>
  <c r="R151" i="3"/>
  <c r="Q152" i="3"/>
  <c r="R152" i="3"/>
  <c r="Q153" i="3"/>
  <c r="R153" i="3"/>
  <c r="Q155" i="3"/>
  <c r="R155" i="3"/>
  <c r="Q156" i="3"/>
  <c r="R156" i="3"/>
  <c r="Q157" i="3"/>
  <c r="R157" i="3"/>
  <c r="Q158" i="3"/>
  <c r="R158" i="3"/>
  <c r="Q54" i="3"/>
  <c r="R54" i="3"/>
  <c r="Q55" i="3"/>
  <c r="R55" i="3"/>
  <c r="Q56" i="3"/>
  <c r="R56" i="3"/>
  <c r="Q57" i="3"/>
  <c r="R57" i="3"/>
  <c r="Q58" i="3"/>
  <c r="R58" i="3"/>
  <c r="Q59" i="3"/>
  <c r="R59" i="3"/>
  <c r="Q60" i="3"/>
  <c r="R60" i="3"/>
  <c r="Q62" i="3"/>
  <c r="R62" i="3"/>
  <c r="Q63" i="3"/>
  <c r="R63" i="3"/>
  <c r="Q64" i="3"/>
  <c r="R64" i="3"/>
  <c r="Q65" i="3"/>
  <c r="R65" i="3"/>
  <c r="Q66" i="3"/>
  <c r="R66" i="3"/>
  <c r="Q68" i="3"/>
  <c r="R68" i="3"/>
  <c r="Q69" i="3"/>
  <c r="R69" i="3"/>
  <c r="Q70" i="3"/>
  <c r="R70" i="3"/>
  <c r="Q72" i="3"/>
  <c r="R72" i="3"/>
  <c r="Q73" i="3"/>
  <c r="R73" i="3"/>
  <c r="Q74" i="3"/>
  <c r="R74" i="3"/>
  <c r="Q76" i="3"/>
  <c r="R76" i="3"/>
  <c r="Q77" i="3"/>
  <c r="R77" i="3"/>
  <c r="Q78" i="3"/>
  <c r="R78" i="3"/>
  <c r="Q80" i="3"/>
  <c r="R80" i="3"/>
  <c r="Q81" i="3"/>
  <c r="R81" i="3"/>
  <c r="Q82" i="3"/>
  <c r="R82" i="3"/>
  <c r="Q83" i="3"/>
  <c r="R83" i="3"/>
  <c r="Q84" i="3"/>
  <c r="R84" i="3"/>
  <c r="Q85" i="3"/>
  <c r="R85" i="3"/>
  <c r="Q87" i="3"/>
  <c r="R87" i="3"/>
  <c r="Q88" i="3"/>
  <c r="R88" i="3"/>
  <c r="Q89" i="3"/>
  <c r="R89" i="3"/>
  <c r="Q90" i="3"/>
  <c r="R90" i="3"/>
  <c r="Q92" i="3"/>
  <c r="R92" i="3"/>
  <c r="Q94" i="3"/>
  <c r="R94" i="3"/>
  <c r="Q96" i="3"/>
  <c r="R96" i="3"/>
  <c r="Q97" i="3"/>
  <c r="R97" i="3"/>
  <c r="Q98" i="3"/>
  <c r="R98" i="3"/>
  <c r="Q100" i="3"/>
  <c r="R100" i="3"/>
  <c r="Q37" i="3"/>
  <c r="R37" i="3"/>
  <c r="Q38" i="3"/>
  <c r="R38" i="3"/>
  <c r="Q39" i="3"/>
  <c r="R39" i="3"/>
  <c r="Q40" i="3"/>
  <c r="R40" i="3"/>
  <c r="Q41" i="3"/>
  <c r="R41" i="3"/>
  <c r="Q43" i="3"/>
  <c r="R43" i="3"/>
  <c r="Q44" i="3"/>
  <c r="R44" i="3"/>
  <c r="Q46" i="3"/>
  <c r="R46" i="3"/>
  <c r="Q47" i="3"/>
  <c r="R47" i="3"/>
  <c r="Q48" i="3"/>
  <c r="R48" i="3"/>
  <c r="Q49" i="3"/>
  <c r="R49" i="3"/>
  <c r="Q50" i="3"/>
  <c r="R50" i="3"/>
  <c r="R11" i="3"/>
  <c r="R12" i="3"/>
  <c r="S12" i="3" s="1"/>
  <c r="R13" i="3"/>
  <c r="R16" i="3"/>
  <c r="R17" i="3"/>
  <c r="R19" i="3"/>
  <c r="R20" i="3"/>
  <c r="R21" i="3"/>
  <c r="R22" i="3"/>
  <c r="R23" i="3"/>
  <c r="R25" i="3"/>
  <c r="R26" i="3"/>
  <c r="R27" i="3"/>
  <c r="R29" i="3"/>
  <c r="R30" i="3"/>
  <c r="R31" i="3"/>
  <c r="R32" i="3"/>
  <c r="R33" i="3"/>
  <c r="R34" i="3"/>
  <c r="R35" i="3"/>
  <c r="Q16" i="3"/>
  <c r="Q17" i="3"/>
  <c r="S17" i="3" s="1"/>
  <c r="Q19" i="3"/>
  <c r="Q20" i="3"/>
  <c r="S20" i="3" s="1"/>
  <c r="Q21" i="3"/>
  <c r="Q22" i="3"/>
  <c r="S22" i="3" s="1"/>
  <c r="Q23" i="3"/>
  <c r="Q24" i="3"/>
  <c r="Q25" i="3"/>
  <c r="Q26" i="3"/>
  <c r="Q27" i="3"/>
  <c r="S27" i="3" s="1"/>
  <c r="Q29" i="3"/>
  <c r="Q30" i="3"/>
  <c r="Q31" i="3"/>
  <c r="Q32" i="3"/>
  <c r="S32" i="3" s="1"/>
  <c r="Q33" i="3"/>
  <c r="Q34" i="3"/>
  <c r="Q35" i="3"/>
  <c r="Q13" i="3"/>
  <c r="S13" i="3" s="1"/>
  <c r="Q11" i="3"/>
  <c r="S11" i="3" s="1"/>
  <c r="Q12" i="3"/>
  <c r="H188" i="1"/>
  <c r="H189" i="1"/>
  <c r="H190" i="1"/>
  <c r="H191" i="1"/>
  <c r="H187" i="1"/>
  <c r="I186" i="1"/>
  <c r="I180" i="1"/>
  <c r="H182" i="1"/>
  <c r="H183" i="1"/>
  <c r="H184" i="1"/>
  <c r="H181" i="1"/>
  <c r="S21" i="3" l="1"/>
  <c r="S16" i="3"/>
  <c r="S98" i="3"/>
  <c r="S96" i="3"/>
  <c r="S92" i="3"/>
  <c r="S90" i="3"/>
  <c r="S88" i="3"/>
  <c r="S85" i="3"/>
  <c r="S83" i="3"/>
  <c r="S81" i="3"/>
  <c r="S78" i="3"/>
  <c r="S76" i="3"/>
  <c r="S73" i="3"/>
  <c r="S70" i="3"/>
  <c r="S68" i="3"/>
  <c r="S65" i="3"/>
  <c r="S63" i="3"/>
  <c r="S60" i="3"/>
  <c r="S58" i="3"/>
  <c r="S56" i="3"/>
  <c r="S54" i="3"/>
  <c r="S155" i="3"/>
  <c r="S152" i="3"/>
  <c r="S150" i="3"/>
  <c r="S145" i="3"/>
  <c r="S142" i="3"/>
  <c r="S140" i="3"/>
  <c r="S135" i="3"/>
  <c r="S131" i="3"/>
  <c r="S163" i="3"/>
  <c r="S34" i="3"/>
  <c r="S30" i="3"/>
  <c r="S100" i="3"/>
  <c r="S94" i="3"/>
  <c r="S89" i="3"/>
  <c r="S87" i="3"/>
  <c r="S84" i="3"/>
  <c r="S82" i="3"/>
  <c r="S80" i="3"/>
  <c r="S77" i="3"/>
  <c r="S74" i="3"/>
  <c r="S72" i="3"/>
  <c r="S69" i="3"/>
  <c r="S66" i="3"/>
  <c r="S64" i="3"/>
  <c r="S62" i="3"/>
  <c r="S59" i="3"/>
  <c r="S57" i="3"/>
  <c r="S55" i="3"/>
  <c r="S153" i="3"/>
  <c r="S149" i="3"/>
  <c r="S141" i="3"/>
  <c r="S127" i="3"/>
  <c r="S164" i="3"/>
  <c r="S195" i="3"/>
  <c r="S33" i="3"/>
  <c r="S29" i="3"/>
  <c r="S35" i="3"/>
  <c r="S31" i="3"/>
  <c r="S26" i="3"/>
  <c r="S49" i="3"/>
  <c r="S47" i="3"/>
  <c r="S44" i="3"/>
  <c r="S41" i="3"/>
  <c r="S39" i="3"/>
  <c r="S37" i="3"/>
  <c r="S97" i="3"/>
  <c r="S157" i="3"/>
  <c r="S151" i="3"/>
  <c r="S147" i="3"/>
  <c r="S143" i="3"/>
  <c r="S137" i="3"/>
  <c r="S134" i="3"/>
  <c r="S132" i="3"/>
  <c r="S128" i="3"/>
  <c r="S125" i="3"/>
  <c r="S123" i="3"/>
  <c r="S120" i="3"/>
  <c r="S117" i="3"/>
  <c r="S115" i="3"/>
  <c r="S113" i="3"/>
  <c r="S110" i="3"/>
  <c r="S108" i="3"/>
  <c r="S103" i="3"/>
  <c r="S23" i="3"/>
  <c r="S19" i="3"/>
  <c r="S25" i="3"/>
  <c r="S50" i="3"/>
  <c r="S48" i="3"/>
  <c r="S46" i="3"/>
  <c r="S43" i="3"/>
  <c r="S40" i="3"/>
  <c r="S38" i="3"/>
  <c r="S158" i="3"/>
  <c r="S156" i="3"/>
  <c r="S139" i="3"/>
  <c r="S133" i="3"/>
  <c r="S130" i="3"/>
  <c r="S126" i="3"/>
  <c r="S124" i="3"/>
  <c r="S121" i="3"/>
  <c r="S119" i="3"/>
  <c r="S116" i="3"/>
  <c r="S114" i="3"/>
  <c r="S111" i="3"/>
  <c r="S109" i="3"/>
  <c r="S104" i="3"/>
  <c r="S101" i="3"/>
  <c r="H175" i="1"/>
  <c r="H176" i="1"/>
  <c r="H177" i="1"/>
  <c r="H178" i="1"/>
  <c r="H174" i="1"/>
  <c r="I173" i="1"/>
  <c r="H169" i="1"/>
  <c r="H170" i="1"/>
  <c r="H171" i="1"/>
  <c r="H168" i="1"/>
  <c r="I167" i="1"/>
  <c r="H165" i="1"/>
  <c r="H164" i="1"/>
  <c r="I163" i="1"/>
  <c r="H157" i="1"/>
  <c r="H158" i="1"/>
  <c r="H156" i="1"/>
  <c r="I155" i="1"/>
  <c r="H151" i="1"/>
  <c r="H152" i="1"/>
  <c r="H153" i="1"/>
  <c r="H150" i="1"/>
  <c r="I149" i="1"/>
  <c r="I130" i="1"/>
  <c r="D136" i="1"/>
  <c r="R136" i="3" s="1"/>
  <c r="C136" i="1"/>
  <c r="H132" i="1"/>
  <c r="H133" i="1"/>
  <c r="H134" i="1"/>
  <c r="H135" i="1"/>
  <c r="H137" i="1"/>
  <c r="H131" i="1"/>
  <c r="D146" i="1"/>
  <c r="R146" i="3" s="1"/>
  <c r="C146" i="1"/>
  <c r="Q146" i="3" s="1"/>
  <c r="S146" i="3" s="1"/>
  <c r="H147" i="1"/>
  <c r="I145" i="1"/>
  <c r="H125" i="1"/>
  <c r="H126" i="1"/>
  <c r="H127" i="1"/>
  <c r="H128" i="1"/>
  <c r="I119" i="1"/>
  <c r="I113" i="1"/>
  <c r="H114" i="1"/>
  <c r="H115" i="1"/>
  <c r="H116" i="1"/>
  <c r="H117" i="1"/>
  <c r="H119" i="1"/>
  <c r="H120" i="1"/>
  <c r="H121" i="1"/>
  <c r="H124" i="1"/>
  <c r="I123" i="1"/>
  <c r="H110" i="1"/>
  <c r="H111" i="1"/>
  <c r="H109" i="1"/>
  <c r="I108" i="1"/>
  <c r="I103" i="1"/>
  <c r="H104" i="1"/>
  <c r="H101" i="1"/>
  <c r="I100" i="1"/>
  <c r="H98" i="1"/>
  <c r="H97" i="1"/>
  <c r="I96" i="1"/>
  <c r="I94" i="1"/>
  <c r="D91" i="1"/>
  <c r="R91" i="3" s="1"/>
  <c r="C91" i="1"/>
  <c r="Q91" i="3" s="1"/>
  <c r="H92" i="1"/>
  <c r="H89" i="1"/>
  <c r="H90" i="1"/>
  <c r="H91" i="1"/>
  <c r="H88" i="1"/>
  <c r="I87" i="1"/>
  <c r="S91" i="3" l="1"/>
  <c r="H136" i="1"/>
  <c r="Q136" i="3"/>
  <c r="S136" i="3" s="1"/>
  <c r="H146" i="1"/>
  <c r="I80" i="1" l="1"/>
  <c r="H85" i="1"/>
  <c r="H84" i="1"/>
  <c r="I76" i="1"/>
  <c r="H78" i="1"/>
  <c r="H77" i="1"/>
  <c r="I68" i="1"/>
  <c r="H70" i="1"/>
  <c r="H69" i="1"/>
  <c r="I62" i="1"/>
  <c r="H63" i="1" l="1"/>
  <c r="H64" i="1"/>
  <c r="H65" i="1"/>
  <c r="H66" i="1"/>
  <c r="I56" i="1"/>
  <c r="H58" i="1"/>
  <c r="H57" i="1"/>
  <c r="H59" i="1"/>
  <c r="H60" i="1"/>
  <c r="I46" i="1"/>
  <c r="H54" i="1"/>
  <c r="H48" i="1"/>
  <c r="H49" i="1"/>
  <c r="H50" i="1"/>
  <c r="H47" i="1"/>
  <c r="H39" i="1"/>
  <c r="H40" i="1"/>
  <c r="H41" i="1"/>
  <c r="H38" i="1"/>
  <c r="I29" i="1"/>
  <c r="H31" i="1"/>
  <c r="H32" i="1"/>
  <c r="H33" i="1"/>
  <c r="H34" i="1"/>
  <c r="H35" i="1"/>
  <c r="H30" i="1"/>
  <c r="H27" i="1"/>
  <c r="H26" i="1"/>
  <c r="I19" i="1"/>
  <c r="H9" i="1" l="1"/>
  <c r="H17" i="1"/>
  <c r="I16" i="1"/>
  <c r="H10" i="1"/>
  <c r="H11" i="1"/>
  <c r="H12" i="1"/>
  <c r="H13" i="1"/>
  <c r="H20" i="1"/>
  <c r="H21" i="1"/>
  <c r="H22" i="1"/>
  <c r="H23" i="1"/>
  <c r="I18" i="1"/>
  <c r="I25" i="1"/>
  <c r="I28" i="1"/>
  <c r="I36" i="1"/>
  <c r="I37" i="1"/>
  <c r="I43" i="1"/>
  <c r="I8" i="1"/>
  <c r="R9" i="3" l="1"/>
  <c r="Q9" i="3"/>
  <c r="S9" i="3" s="1"/>
  <c r="V211" i="3"/>
  <c r="L114" i="3"/>
  <c r="L115" i="3"/>
  <c r="L116" i="3"/>
  <c r="L117" i="3"/>
  <c r="L119" i="3"/>
  <c r="V119" i="3" s="1"/>
  <c r="L120" i="3"/>
  <c r="L121" i="3"/>
  <c r="L123" i="3"/>
  <c r="V123" i="3" s="1"/>
  <c r="L124" i="3"/>
  <c r="L125" i="3"/>
  <c r="L126" i="3"/>
  <c r="L127" i="3"/>
  <c r="L128" i="3"/>
  <c r="L130" i="3"/>
  <c r="V130" i="3" s="1"/>
  <c r="L131" i="3"/>
  <c r="L132" i="3"/>
  <c r="L133" i="3"/>
  <c r="L134" i="3"/>
  <c r="L135" i="3"/>
  <c r="L136" i="3"/>
  <c r="L137" i="3"/>
  <c r="L139" i="3"/>
  <c r="V139" i="3" s="1"/>
  <c r="L140" i="3"/>
  <c r="L141" i="3"/>
  <c r="L142" i="3"/>
  <c r="L143" i="3"/>
  <c r="L145" i="3"/>
  <c r="V145" i="3" s="1"/>
  <c r="L146" i="3"/>
  <c r="L147" i="3"/>
  <c r="L149" i="3"/>
  <c r="V149" i="3" s="1"/>
  <c r="L150" i="3"/>
  <c r="L151" i="3"/>
  <c r="L152" i="3"/>
  <c r="L153" i="3"/>
  <c r="L155" i="3"/>
  <c r="V155" i="3" s="1"/>
  <c r="L156" i="3"/>
  <c r="L157" i="3"/>
  <c r="L158" i="3"/>
  <c r="L162" i="3"/>
  <c r="L163" i="3"/>
  <c r="V163" i="3" s="1"/>
  <c r="L164" i="3"/>
  <c r="L165" i="3"/>
  <c r="L167" i="3"/>
  <c r="V167" i="3" s="1"/>
  <c r="L168" i="3"/>
  <c r="L169" i="3"/>
  <c r="L170" i="3"/>
  <c r="L171" i="3"/>
  <c r="L173" i="3"/>
  <c r="V173" i="3" s="1"/>
  <c r="L174" i="3"/>
  <c r="L175" i="3"/>
  <c r="L176" i="3"/>
  <c r="L177" i="3"/>
  <c r="L178" i="3"/>
  <c r="L180" i="3"/>
  <c r="V180" i="3" s="1"/>
  <c r="L181" i="3"/>
  <c r="L182" i="3"/>
  <c r="L183" i="3"/>
  <c r="L184" i="3"/>
  <c r="L186" i="3"/>
  <c r="V186" i="3" s="1"/>
  <c r="L187" i="3"/>
  <c r="L188" i="3"/>
  <c r="L189" i="3"/>
  <c r="L190" i="3"/>
  <c r="L191" i="3"/>
  <c r="L192" i="3"/>
  <c r="V192" i="3" s="1"/>
  <c r="L193" i="3"/>
  <c r="L197" i="3"/>
  <c r="L201" i="3"/>
  <c r="L203" i="3"/>
  <c r="V203" i="3" s="1"/>
  <c r="L204" i="3"/>
  <c r="V204" i="3" s="1"/>
  <c r="L206" i="3"/>
  <c r="V206" i="3" s="1"/>
  <c r="L207" i="3"/>
  <c r="V207" i="3" s="1"/>
  <c r="L209" i="3"/>
  <c r="V209" i="3" s="1"/>
  <c r="L210" i="3"/>
  <c r="V210" i="3" s="1"/>
  <c r="L211" i="3"/>
  <c r="L212" i="3"/>
  <c r="V212" i="3" s="1"/>
  <c r="L213" i="3"/>
  <c r="V213" i="3" s="1"/>
  <c r="L214" i="3"/>
  <c r="V214" i="3" s="1"/>
  <c r="L216" i="3"/>
  <c r="V216" i="3" s="1"/>
  <c r="L217" i="3"/>
  <c r="V217" i="3" s="1"/>
  <c r="L218" i="3"/>
  <c r="V218" i="3" s="1"/>
  <c r="L49" i="3"/>
  <c r="L50" i="3"/>
  <c r="L53" i="3"/>
  <c r="V53" i="3" s="1"/>
  <c r="L54" i="3"/>
  <c r="L56" i="3"/>
  <c r="V56" i="3" s="1"/>
  <c r="L57" i="3"/>
  <c r="L58" i="3"/>
  <c r="L59" i="3"/>
  <c r="L60" i="3"/>
  <c r="L62" i="3"/>
  <c r="V62" i="3" s="1"/>
  <c r="L63" i="3"/>
  <c r="L64" i="3"/>
  <c r="L65" i="3"/>
  <c r="L66" i="3"/>
  <c r="L68" i="3"/>
  <c r="V68" i="3" s="1"/>
  <c r="L69" i="3"/>
  <c r="L70" i="3"/>
  <c r="L72" i="3"/>
  <c r="V72" i="3" s="1"/>
  <c r="L73" i="3"/>
  <c r="L74" i="3"/>
  <c r="L76" i="3"/>
  <c r="V76" i="3" s="1"/>
  <c r="L77" i="3"/>
  <c r="L78" i="3"/>
  <c r="L80" i="3"/>
  <c r="V80" i="3" s="1"/>
  <c r="L81" i="3"/>
  <c r="L82" i="3"/>
  <c r="L83" i="3"/>
  <c r="L84" i="3"/>
  <c r="L85" i="3"/>
  <c r="L87" i="3"/>
  <c r="V87" i="3" s="1"/>
  <c r="L88" i="3"/>
  <c r="L89" i="3"/>
  <c r="L90" i="3"/>
  <c r="L91" i="3"/>
  <c r="L92" i="3"/>
  <c r="L94" i="3"/>
  <c r="V94" i="3" s="1"/>
  <c r="L96" i="3"/>
  <c r="V96" i="3" s="1"/>
  <c r="L97" i="3"/>
  <c r="L98" i="3"/>
  <c r="L100" i="3"/>
  <c r="V100" i="3" s="1"/>
  <c r="L101" i="3"/>
  <c r="L103" i="3"/>
  <c r="V103" i="3" s="1"/>
  <c r="L104" i="3"/>
  <c r="L107" i="3"/>
  <c r="V107" i="3" s="1"/>
  <c r="L108" i="3"/>
  <c r="V108" i="3" s="1"/>
  <c r="L109" i="3"/>
  <c r="L110" i="3"/>
  <c r="L111" i="3"/>
  <c r="L113" i="3"/>
  <c r="V113" i="3" s="1"/>
  <c r="L34" i="3"/>
  <c r="L35" i="3"/>
  <c r="L37" i="3"/>
  <c r="V37" i="3" s="1"/>
  <c r="L38" i="3"/>
  <c r="L39" i="3"/>
  <c r="L40" i="3"/>
  <c r="L41" i="3"/>
  <c r="L43" i="3"/>
  <c r="V43" i="3" s="1"/>
  <c r="L44" i="3"/>
  <c r="L46" i="3"/>
  <c r="V46" i="3" s="1"/>
  <c r="L47" i="3"/>
  <c r="L48" i="3"/>
  <c r="L9" i="3"/>
  <c r="L10" i="3"/>
  <c r="L11" i="3"/>
  <c r="L12" i="3"/>
  <c r="L13" i="3"/>
  <c r="L16" i="3"/>
  <c r="V16" i="3" s="1"/>
  <c r="L17" i="3"/>
  <c r="L19" i="3"/>
  <c r="V19" i="3" s="1"/>
  <c r="L20" i="3"/>
  <c r="L21" i="3"/>
  <c r="L22" i="3"/>
  <c r="L23" i="3"/>
  <c r="L25" i="3"/>
  <c r="V25" i="3" s="1"/>
  <c r="L26" i="3"/>
  <c r="L27" i="3"/>
  <c r="L29" i="3"/>
  <c r="V29" i="3" s="1"/>
  <c r="L30" i="3"/>
  <c r="L31" i="3"/>
  <c r="L32" i="3"/>
  <c r="L33" i="3"/>
  <c r="L8" i="3"/>
  <c r="V8" i="3"/>
  <c r="W207" i="3"/>
  <c r="W210" i="3"/>
  <c r="W211" i="3"/>
  <c r="W212" i="3"/>
  <c r="W213" i="3"/>
  <c r="W214" i="3"/>
  <c r="W217" i="3"/>
  <c r="W218" i="3"/>
  <c r="W192" i="3"/>
  <c r="W204" i="3"/>
  <c r="W94" i="3"/>
  <c r="W96" i="3"/>
  <c r="W97" i="3"/>
  <c r="W98" i="3"/>
  <c r="W99" i="3"/>
  <c r="W100" i="3"/>
  <c r="W103" i="3"/>
  <c r="W108" i="3"/>
  <c r="W113" i="3"/>
  <c r="W119" i="3"/>
  <c r="W123" i="3"/>
  <c r="W130" i="3"/>
  <c r="W139" i="3"/>
  <c r="W145" i="3"/>
  <c r="W149" i="3"/>
  <c r="W155" i="3"/>
  <c r="W163" i="3"/>
  <c r="W167" i="3"/>
  <c r="W173" i="3"/>
  <c r="W180" i="3"/>
  <c r="W186" i="3"/>
  <c r="W62" i="3"/>
  <c r="W68" i="3"/>
  <c r="W72" i="3"/>
  <c r="W76" i="3"/>
  <c r="W80" i="3"/>
  <c r="W87" i="3"/>
  <c r="W46" i="3"/>
  <c r="W56" i="3"/>
  <c r="W16" i="3"/>
  <c r="W19" i="3"/>
  <c r="W25" i="3"/>
  <c r="W29" i="3"/>
  <c r="W37" i="3"/>
  <c r="W43" i="3"/>
  <c r="W8" i="3"/>
  <c r="M11" i="3"/>
  <c r="N11" i="3"/>
  <c r="M12" i="3"/>
  <c r="N12" i="3"/>
  <c r="M13" i="3"/>
  <c r="N13" i="3"/>
  <c r="M16" i="3"/>
  <c r="N16" i="3"/>
  <c r="M17" i="3"/>
  <c r="N17" i="3"/>
  <c r="M19" i="3"/>
  <c r="N19" i="3"/>
  <c r="M20" i="3"/>
  <c r="N20" i="3"/>
  <c r="M21" i="3"/>
  <c r="N21" i="3"/>
  <c r="M22" i="3"/>
  <c r="N22" i="3"/>
  <c r="M23" i="3"/>
  <c r="N23" i="3"/>
  <c r="M25" i="3"/>
  <c r="N25" i="3"/>
  <c r="M26" i="3"/>
  <c r="N26" i="3"/>
  <c r="M27" i="3"/>
  <c r="N27" i="3"/>
  <c r="M29" i="3"/>
  <c r="N29" i="3"/>
  <c r="M30" i="3"/>
  <c r="N30" i="3"/>
  <c r="M31" i="3"/>
  <c r="N31" i="3"/>
  <c r="M32" i="3"/>
  <c r="N32" i="3"/>
  <c r="M33" i="3"/>
  <c r="N33" i="3"/>
  <c r="M34" i="3"/>
  <c r="N34" i="3"/>
  <c r="M35" i="3"/>
  <c r="N35" i="3"/>
  <c r="M37" i="3"/>
  <c r="N37" i="3"/>
  <c r="M38" i="3"/>
  <c r="N38" i="3"/>
  <c r="M39" i="3"/>
  <c r="N39" i="3"/>
  <c r="M40" i="3"/>
  <c r="N40" i="3"/>
  <c r="M41" i="3"/>
  <c r="N41" i="3"/>
  <c r="M43" i="3"/>
  <c r="N43" i="3"/>
  <c r="M44" i="3"/>
  <c r="N44" i="3"/>
  <c r="M46" i="3"/>
  <c r="N46" i="3"/>
  <c r="M47" i="3"/>
  <c r="N47" i="3"/>
  <c r="M48" i="3"/>
  <c r="N48" i="3"/>
  <c r="M49" i="3"/>
  <c r="N49" i="3"/>
  <c r="M50" i="3"/>
  <c r="N50" i="3"/>
  <c r="M54" i="3"/>
  <c r="N54" i="3"/>
  <c r="M56" i="3"/>
  <c r="N56" i="3"/>
  <c r="M57" i="3"/>
  <c r="N57" i="3"/>
  <c r="M58" i="3"/>
  <c r="N58" i="3"/>
  <c r="M59" i="3"/>
  <c r="N59" i="3"/>
  <c r="M60" i="3"/>
  <c r="N60" i="3"/>
  <c r="M62" i="3"/>
  <c r="N62" i="3"/>
  <c r="M63" i="3"/>
  <c r="N63" i="3"/>
  <c r="M64" i="3"/>
  <c r="N64" i="3"/>
  <c r="M65" i="3"/>
  <c r="N65" i="3"/>
  <c r="M66" i="3"/>
  <c r="N66" i="3"/>
  <c r="M68" i="3"/>
  <c r="N68" i="3"/>
  <c r="M69" i="3"/>
  <c r="N69" i="3"/>
  <c r="M70" i="3"/>
  <c r="N70" i="3"/>
  <c r="M72" i="3"/>
  <c r="N72" i="3"/>
  <c r="M73" i="3"/>
  <c r="N73" i="3"/>
  <c r="M74" i="3"/>
  <c r="N74" i="3"/>
  <c r="M76" i="3"/>
  <c r="N76" i="3"/>
  <c r="M77" i="3"/>
  <c r="N77" i="3"/>
  <c r="M78" i="3"/>
  <c r="N78" i="3"/>
  <c r="M80" i="3"/>
  <c r="N80" i="3"/>
  <c r="M81" i="3"/>
  <c r="N81" i="3"/>
  <c r="M82" i="3"/>
  <c r="N82" i="3"/>
  <c r="M83" i="3"/>
  <c r="N83" i="3"/>
  <c r="M84" i="3"/>
  <c r="O84" i="3" s="1"/>
  <c r="T84" i="3" s="1"/>
  <c r="N84" i="3"/>
  <c r="M85" i="3"/>
  <c r="N85" i="3"/>
  <c r="M87" i="3"/>
  <c r="N87" i="3"/>
  <c r="M88" i="3"/>
  <c r="N88" i="3"/>
  <c r="M89" i="3"/>
  <c r="N89" i="3"/>
  <c r="M90" i="3"/>
  <c r="N90" i="3"/>
  <c r="M91" i="3"/>
  <c r="N91" i="3"/>
  <c r="M92" i="3"/>
  <c r="N92" i="3"/>
  <c r="M94" i="3"/>
  <c r="N94" i="3"/>
  <c r="M96" i="3"/>
  <c r="N96" i="3"/>
  <c r="M97" i="3"/>
  <c r="N97" i="3"/>
  <c r="M98" i="3"/>
  <c r="N98" i="3"/>
  <c r="M100" i="3"/>
  <c r="N100" i="3"/>
  <c r="M101" i="3"/>
  <c r="N101" i="3"/>
  <c r="M103" i="3"/>
  <c r="N103" i="3"/>
  <c r="M104" i="3"/>
  <c r="N104" i="3"/>
  <c r="M108" i="3"/>
  <c r="N108" i="3"/>
  <c r="M109" i="3"/>
  <c r="N109" i="3"/>
  <c r="M110" i="3"/>
  <c r="N110" i="3"/>
  <c r="M111" i="3"/>
  <c r="N111" i="3"/>
  <c r="M113" i="3"/>
  <c r="O113" i="3" s="1"/>
  <c r="T113" i="3" s="1"/>
  <c r="N113" i="3"/>
  <c r="M114" i="3"/>
  <c r="N114" i="3"/>
  <c r="M115" i="3"/>
  <c r="N115" i="3"/>
  <c r="M116" i="3"/>
  <c r="N116" i="3"/>
  <c r="M117" i="3"/>
  <c r="O117" i="3" s="1"/>
  <c r="T117" i="3" s="1"/>
  <c r="N117" i="3"/>
  <c r="M119" i="3"/>
  <c r="N119" i="3"/>
  <c r="M120" i="3"/>
  <c r="N120" i="3"/>
  <c r="M121" i="3"/>
  <c r="N121" i="3"/>
  <c r="M123" i="3"/>
  <c r="N123" i="3"/>
  <c r="M124" i="3"/>
  <c r="N124" i="3"/>
  <c r="M125" i="3"/>
  <c r="O125" i="3" s="1"/>
  <c r="T125" i="3" s="1"/>
  <c r="N125" i="3"/>
  <c r="M126" i="3"/>
  <c r="N126" i="3"/>
  <c r="M127" i="3"/>
  <c r="N127" i="3"/>
  <c r="M128" i="3"/>
  <c r="N128" i="3"/>
  <c r="M130" i="3"/>
  <c r="O130" i="3" s="1"/>
  <c r="T130" i="3" s="1"/>
  <c r="N130" i="3"/>
  <c r="M131" i="3"/>
  <c r="N131" i="3"/>
  <c r="M132" i="3"/>
  <c r="O132" i="3" s="1"/>
  <c r="T132" i="3" s="1"/>
  <c r="N132" i="3"/>
  <c r="M133" i="3"/>
  <c r="N133" i="3"/>
  <c r="M134" i="3"/>
  <c r="N134" i="3"/>
  <c r="M135" i="3"/>
  <c r="N135" i="3"/>
  <c r="M136" i="3"/>
  <c r="N136" i="3"/>
  <c r="N137" i="3"/>
  <c r="O137" i="3" s="1"/>
  <c r="T137" i="3" s="1"/>
  <c r="M139" i="3"/>
  <c r="N139" i="3"/>
  <c r="M140" i="3"/>
  <c r="N140" i="3"/>
  <c r="M141" i="3"/>
  <c r="N141" i="3"/>
  <c r="M142" i="3"/>
  <c r="N142" i="3"/>
  <c r="M143" i="3"/>
  <c r="N143" i="3"/>
  <c r="M145" i="3"/>
  <c r="N145" i="3"/>
  <c r="M146" i="3"/>
  <c r="N146" i="3"/>
  <c r="M147" i="3"/>
  <c r="N147" i="3"/>
  <c r="M149" i="3"/>
  <c r="O149" i="3" s="1"/>
  <c r="T149" i="3" s="1"/>
  <c r="N149" i="3"/>
  <c r="M150" i="3"/>
  <c r="N150" i="3"/>
  <c r="M151" i="3"/>
  <c r="N151" i="3"/>
  <c r="M152" i="3"/>
  <c r="N152" i="3"/>
  <c r="M153" i="3"/>
  <c r="N153" i="3"/>
  <c r="M155" i="3"/>
  <c r="N155" i="3"/>
  <c r="M156" i="3"/>
  <c r="N156" i="3"/>
  <c r="M157" i="3"/>
  <c r="N157" i="3"/>
  <c r="M158" i="3"/>
  <c r="N158" i="3"/>
  <c r="M163" i="3"/>
  <c r="N163" i="3"/>
  <c r="M164" i="3"/>
  <c r="N164" i="3"/>
  <c r="M165" i="3"/>
  <c r="N165" i="3"/>
  <c r="M167" i="3"/>
  <c r="N167" i="3"/>
  <c r="M168" i="3"/>
  <c r="O168" i="3" s="1"/>
  <c r="T168" i="3" s="1"/>
  <c r="N168" i="3"/>
  <c r="M169" i="3"/>
  <c r="N169" i="3"/>
  <c r="M170" i="3"/>
  <c r="N170" i="3"/>
  <c r="M171" i="3"/>
  <c r="N171" i="3"/>
  <c r="M173" i="3"/>
  <c r="N173" i="3"/>
  <c r="M174" i="3"/>
  <c r="N174" i="3"/>
  <c r="O174" i="3"/>
  <c r="T174" i="3" s="1"/>
  <c r="M175" i="3"/>
  <c r="N175" i="3"/>
  <c r="M176" i="3"/>
  <c r="N176" i="3"/>
  <c r="M177" i="3"/>
  <c r="N177" i="3"/>
  <c r="M178" i="3"/>
  <c r="N178" i="3"/>
  <c r="M180" i="3"/>
  <c r="N180" i="3"/>
  <c r="M181" i="3"/>
  <c r="N181" i="3"/>
  <c r="M182" i="3"/>
  <c r="N182" i="3"/>
  <c r="M183" i="3"/>
  <c r="N183" i="3"/>
  <c r="M184" i="3"/>
  <c r="N184" i="3"/>
  <c r="M186" i="3"/>
  <c r="N186" i="3"/>
  <c r="M187" i="3"/>
  <c r="N187" i="3"/>
  <c r="M188" i="3"/>
  <c r="N188" i="3"/>
  <c r="M189" i="3"/>
  <c r="N189" i="3"/>
  <c r="M190" i="3"/>
  <c r="N190" i="3"/>
  <c r="M191" i="3"/>
  <c r="N191" i="3"/>
  <c r="M192" i="3"/>
  <c r="N192" i="3"/>
  <c r="M193" i="3"/>
  <c r="N193" i="3"/>
  <c r="O193" i="3" s="1"/>
  <c r="T193" i="3" s="1"/>
  <c r="M195" i="3"/>
  <c r="N195" i="3"/>
  <c r="M204" i="3"/>
  <c r="N204" i="3"/>
  <c r="M207" i="3"/>
  <c r="N207" i="3"/>
  <c r="M210" i="3"/>
  <c r="N210" i="3"/>
  <c r="M211" i="3"/>
  <c r="N211" i="3"/>
  <c r="M212" i="3"/>
  <c r="N212" i="3"/>
  <c r="O212" i="3" s="1"/>
  <c r="M213" i="3"/>
  <c r="N213" i="3"/>
  <c r="M214" i="3"/>
  <c r="N214" i="3"/>
  <c r="M217" i="3"/>
  <c r="N217" i="3"/>
  <c r="M218" i="3"/>
  <c r="N218" i="3"/>
  <c r="N9" i="3"/>
  <c r="M9" i="3"/>
  <c r="O195" i="3" l="1"/>
  <c r="T195" i="3" s="1"/>
  <c r="O181" i="3"/>
  <c r="T181" i="3" s="1"/>
  <c r="O169" i="3"/>
  <c r="T169" i="3" s="1"/>
  <c r="O158" i="3"/>
  <c r="T158" i="3" s="1"/>
  <c r="O77" i="3"/>
  <c r="T77" i="3" s="1"/>
  <c r="O69" i="3"/>
  <c r="T69" i="3" s="1"/>
  <c r="O37" i="3"/>
  <c r="T37" i="3" s="1"/>
  <c r="O25" i="3"/>
  <c r="T25" i="3" s="1"/>
  <c r="O157" i="3"/>
  <c r="T157" i="3" s="1"/>
  <c r="O133" i="3"/>
  <c r="T133" i="3" s="1"/>
  <c r="O128" i="3"/>
  <c r="T128" i="3" s="1"/>
  <c r="O124" i="3"/>
  <c r="T124" i="3" s="1"/>
  <c r="O104" i="3"/>
  <c r="T104" i="3" s="1"/>
  <c r="O96" i="3"/>
  <c r="T96" i="3" s="1"/>
  <c r="O73" i="3"/>
  <c r="T73" i="3" s="1"/>
  <c r="O65" i="3"/>
  <c r="T65" i="3" s="1"/>
  <c r="O56" i="3"/>
  <c r="T56" i="3" s="1"/>
  <c r="O12" i="3"/>
  <c r="T12" i="3" s="1"/>
  <c r="O57" i="3"/>
  <c r="T57" i="3" s="1"/>
  <c r="O49" i="3"/>
  <c r="T49" i="3" s="1"/>
  <c r="O44" i="3"/>
  <c r="T44" i="3" s="1"/>
  <c r="O13" i="3"/>
  <c r="T13" i="3" s="1"/>
  <c r="O147" i="3"/>
  <c r="T147" i="3" s="1"/>
  <c r="O145" i="3"/>
  <c r="T145" i="3" s="1"/>
  <c r="O88" i="3"/>
  <c r="T88" i="3" s="1"/>
  <c r="O9" i="3"/>
  <c r="T9" i="3" s="1"/>
  <c r="O180" i="3"/>
  <c r="T180" i="3" s="1"/>
  <c r="O164" i="3"/>
  <c r="T164" i="3" s="1"/>
  <c r="O146" i="3"/>
  <c r="T146" i="3" s="1"/>
  <c r="O141" i="3"/>
  <c r="T141" i="3" s="1"/>
  <c r="O100" i="3"/>
  <c r="T100" i="3" s="1"/>
  <c r="O89" i="3"/>
  <c r="T89" i="3" s="1"/>
  <c r="O40" i="3"/>
  <c r="T40" i="3" s="1"/>
  <c r="O38" i="3"/>
  <c r="T38" i="3" s="1"/>
  <c r="O33" i="3"/>
  <c r="T33" i="3" s="1"/>
  <c r="O29" i="3"/>
  <c r="T29" i="3" s="1"/>
  <c r="O217" i="3"/>
  <c r="O213" i="3"/>
  <c r="O190" i="3"/>
  <c r="T190" i="3" s="1"/>
  <c r="O188" i="3"/>
  <c r="T188" i="3" s="1"/>
  <c r="O186" i="3"/>
  <c r="T186" i="3" s="1"/>
  <c r="O170" i="3"/>
  <c r="T170" i="3" s="1"/>
  <c r="O153" i="3"/>
  <c r="T153" i="3" s="1"/>
  <c r="O142" i="3"/>
  <c r="T142" i="3" s="1"/>
  <c r="O135" i="3"/>
  <c r="T135" i="3" s="1"/>
  <c r="O110" i="3"/>
  <c r="T110" i="3" s="1"/>
  <c r="O108" i="3"/>
  <c r="T108" i="3" s="1"/>
  <c r="O97" i="3"/>
  <c r="T97" i="3" s="1"/>
  <c r="O81" i="3"/>
  <c r="T81" i="3" s="1"/>
  <c r="O78" i="3"/>
  <c r="T78" i="3" s="1"/>
  <c r="O76" i="3"/>
  <c r="T76" i="3" s="1"/>
  <c r="O70" i="3"/>
  <c r="T70" i="3" s="1"/>
  <c r="O68" i="3"/>
  <c r="T68" i="3" s="1"/>
  <c r="O63" i="3"/>
  <c r="T63" i="3" s="1"/>
  <c r="O60" i="3"/>
  <c r="T60" i="3" s="1"/>
  <c r="O41" i="3"/>
  <c r="T41" i="3" s="1"/>
  <c r="O26" i="3"/>
  <c r="T26" i="3" s="1"/>
  <c r="O21" i="3"/>
  <c r="T21" i="3" s="1"/>
  <c r="O16" i="3"/>
  <c r="T16" i="3" s="1"/>
  <c r="O178" i="3"/>
  <c r="T178" i="3" s="1"/>
  <c r="O165" i="3"/>
  <c r="T165" i="3" s="1"/>
  <c r="O121" i="3"/>
  <c r="T121" i="3" s="1"/>
  <c r="O116" i="3"/>
  <c r="T116" i="3" s="1"/>
  <c r="O87" i="3"/>
  <c r="T87" i="3" s="1"/>
  <c r="O48" i="3"/>
  <c r="T48" i="3" s="1"/>
  <c r="O39" i="3"/>
  <c r="O32" i="3"/>
  <c r="T32" i="3" s="1"/>
  <c r="O210" i="3"/>
  <c r="O204" i="3"/>
  <c r="O184" i="3"/>
  <c r="T184" i="3" s="1"/>
  <c r="O177" i="3"/>
  <c r="T177" i="3" s="1"/>
  <c r="O163" i="3"/>
  <c r="T163" i="3" s="1"/>
  <c r="O152" i="3"/>
  <c r="T152" i="3" s="1"/>
  <c r="O136" i="3"/>
  <c r="T136" i="3" s="1"/>
  <c r="O134" i="3"/>
  <c r="T134" i="3" s="1"/>
  <c r="O120" i="3"/>
  <c r="T120" i="3" s="1"/>
  <c r="O111" i="3"/>
  <c r="T111" i="3" s="1"/>
  <c r="O109" i="3"/>
  <c r="T109" i="3" s="1"/>
  <c r="O101" i="3"/>
  <c r="T101" i="3" s="1"/>
  <c r="O92" i="3"/>
  <c r="T92" i="3" s="1"/>
  <c r="O90" i="3"/>
  <c r="T90" i="3" s="1"/>
  <c r="O85" i="3"/>
  <c r="T85" i="3" s="1"/>
  <c r="O82" i="3"/>
  <c r="T82" i="3" s="1"/>
  <c r="O80" i="3"/>
  <c r="T80" i="3" s="1"/>
  <c r="O74" i="3"/>
  <c r="T74" i="3" s="1"/>
  <c r="O72" i="3"/>
  <c r="T72" i="3" s="1"/>
  <c r="O66" i="3"/>
  <c r="T66" i="3" s="1"/>
  <c r="O64" i="3"/>
  <c r="T64" i="3" s="1"/>
  <c r="O62" i="3"/>
  <c r="T62" i="3" s="1"/>
  <c r="O20" i="3"/>
  <c r="T20" i="3" s="1"/>
  <c r="O17" i="3"/>
  <c r="T17" i="3" s="1"/>
  <c r="O192" i="3"/>
  <c r="T192" i="3" s="1"/>
  <c r="O182" i="3"/>
  <c r="T182" i="3" s="1"/>
  <c r="O173" i="3"/>
  <c r="T173" i="3" s="1"/>
  <c r="O156" i="3"/>
  <c r="T156" i="3" s="1"/>
  <c r="O150" i="3"/>
  <c r="T150" i="3" s="1"/>
  <c r="O140" i="3"/>
  <c r="T140" i="3" s="1"/>
  <c r="O126" i="3"/>
  <c r="T126" i="3" s="1"/>
  <c r="O119" i="3"/>
  <c r="T119" i="3" s="1"/>
  <c r="O103" i="3"/>
  <c r="T103" i="3" s="1"/>
  <c r="O98" i="3"/>
  <c r="T98" i="3" s="1"/>
  <c r="O94" i="3"/>
  <c r="T94" i="3" s="1"/>
  <c r="O50" i="3"/>
  <c r="T50" i="3" s="1"/>
  <c r="O47" i="3"/>
  <c r="T47" i="3" s="1"/>
  <c r="O34" i="3"/>
  <c r="T34" i="3" s="1"/>
  <c r="O31" i="3"/>
  <c r="T31" i="3" s="1"/>
  <c r="O22" i="3"/>
  <c r="T22" i="3" s="1"/>
  <c r="O214" i="3"/>
  <c r="O211" i="3"/>
  <c r="O189" i="3"/>
  <c r="T189" i="3" s="1"/>
  <c r="O176" i="3"/>
  <c r="T176" i="3" s="1"/>
  <c r="O127" i="3"/>
  <c r="T127" i="3" s="1"/>
  <c r="O114" i="3"/>
  <c r="T114" i="3" s="1"/>
  <c r="O58" i="3"/>
  <c r="T58" i="3" s="1"/>
  <c r="O54" i="3"/>
  <c r="T54" i="3" s="1"/>
  <c r="O46" i="3"/>
  <c r="T46" i="3" s="1"/>
  <c r="O30" i="3"/>
  <c r="T30" i="3" s="1"/>
  <c r="O23" i="3"/>
  <c r="T23" i="3" s="1"/>
  <c r="O183" i="3"/>
  <c r="T183" i="3" s="1"/>
  <c r="O167" i="3"/>
  <c r="T167" i="3" s="1"/>
  <c r="O151" i="3"/>
  <c r="T151" i="3" s="1"/>
  <c r="O187" i="3"/>
  <c r="T187" i="3" s="1"/>
  <c r="O171" i="3"/>
  <c r="T171" i="3" s="1"/>
  <c r="O155" i="3"/>
  <c r="T155" i="3" s="1"/>
  <c r="O139" i="3"/>
  <c r="T139" i="3" s="1"/>
  <c r="O131" i="3"/>
  <c r="T131" i="3" s="1"/>
  <c r="O123" i="3"/>
  <c r="T123" i="3" s="1"/>
  <c r="O115" i="3"/>
  <c r="T115" i="3" s="1"/>
  <c r="O91" i="3"/>
  <c r="T91" i="3" s="1"/>
  <c r="O83" i="3"/>
  <c r="T83" i="3" s="1"/>
  <c r="O59" i="3"/>
  <c r="T59" i="3" s="1"/>
  <c r="O43" i="3"/>
  <c r="T43" i="3" s="1"/>
  <c r="O35" i="3"/>
  <c r="T35" i="3" s="1"/>
  <c r="O27" i="3"/>
  <c r="T27" i="3" s="1"/>
  <c r="O19" i="3"/>
  <c r="T19" i="3" s="1"/>
  <c r="O11" i="3"/>
  <c r="T11" i="3" s="1"/>
  <c r="O207" i="3"/>
  <c r="O191" i="3"/>
  <c r="T191" i="3" s="1"/>
  <c r="O175" i="3"/>
  <c r="T175" i="3" s="1"/>
  <c r="O143" i="3"/>
  <c r="T143" i="3" s="1"/>
</calcChain>
</file>

<file path=xl/comments1.xml><?xml version="1.0" encoding="utf-8"?>
<comments xmlns="http://schemas.openxmlformats.org/spreadsheetml/2006/main">
  <authors>
    <author>Jolene Gonzales</author>
    <author>Brenda Suazo-Giles</author>
  </authors>
  <commentList>
    <comment ref="B104" authorId="0" shapeId="0">
      <text>
        <r>
          <rPr>
            <b/>
            <sz val="9"/>
            <color indexed="81"/>
            <rFont val="Tahoma"/>
            <charset val="1"/>
          </rPr>
          <t>Jolene Gonzales:</t>
        </r>
        <r>
          <rPr>
            <sz val="9"/>
            <color indexed="81"/>
            <rFont val="Tahoma"/>
            <charset val="1"/>
          </rPr>
          <t xml:space="preserve">
New number sequence (12-IN) for Wagon Mound. We use to recongize 12-C as Wagon Mound. </t>
        </r>
      </text>
    </comment>
    <comment ref="B134" authorId="0" shapeId="0">
      <text>
        <r>
          <rPr>
            <b/>
            <sz val="9"/>
            <color indexed="81"/>
            <rFont val="Tahoma"/>
            <charset val="1"/>
          </rPr>
          <t>Jolene Gonzales:</t>
        </r>
        <r>
          <rPr>
            <sz val="9"/>
            <color indexed="81"/>
            <rFont val="Tahoma"/>
            <charset val="1"/>
          </rPr>
          <t xml:space="preserve">
Includes Bern Co 12-IN-RR (R1-A) abstract for non-res (res is at $0).</t>
        </r>
      </text>
    </comment>
    <comment ref="C152" authorId="0" shapeId="0">
      <text>
        <r>
          <rPr>
            <b/>
            <sz val="9"/>
            <color indexed="81"/>
            <rFont val="Tahoma"/>
            <charset val="1"/>
          </rPr>
          <t>Jolene Gonzales:</t>
        </r>
        <r>
          <rPr>
            <sz val="9"/>
            <color indexed="81"/>
            <rFont val="Tahoma"/>
            <charset val="1"/>
          </rPr>
          <t xml:space="preserve">
If a total is needed for Edgewood, you will need to add 8T and 8TA to get the total. </t>
        </r>
      </text>
    </comment>
    <comment ref="G207" authorId="1" shapeId="0">
      <text>
        <r>
          <rPr>
            <b/>
            <sz val="9"/>
            <color indexed="81"/>
            <rFont val="Tahoma"/>
            <family val="2"/>
          </rPr>
          <t>Brenda Suazo-Giles:</t>
        </r>
        <r>
          <rPr>
            <sz val="9"/>
            <color indexed="81"/>
            <rFont val="Tahoma"/>
            <family val="2"/>
          </rPr>
          <t xml:space="preserve">
Includes 16 IN and 16 OUT.  This total is what should be linked to the GOB Debt Summary Workbook.</t>
        </r>
      </text>
    </comment>
  </commentList>
</comments>
</file>

<file path=xl/comments2.xml><?xml version="1.0" encoding="utf-8"?>
<comments xmlns="http://schemas.openxmlformats.org/spreadsheetml/2006/main">
  <authors>
    <author>Brenda Suazo-Giles</author>
  </authors>
  <commentList>
    <comment ref="G207" authorId="0" shapeId="0">
      <text>
        <r>
          <rPr>
            <b/>
            <sz val="9"/>
            <color indexed="81"/>
            <rFont val="Tahoma"/>
            <family val="2"/>
          </rPr>
          <t>Brenda Suazo-Giles:</t>
        </r>
        <r>
          <rPr>
            <sz val="9"/>
            <color indexed="81"/>
            <rFont val="Tahoma"/>
            <family val="2"/>
          </rPr>
          <t xml:space="preserve">
Includes 16 IN and 16 OUT.  This total is what should be linked to the GOB Debt Summary Workbook.</t>
        </r>
      </text>
    </comment>
  </commentList>
</comments>
</file>

<file path=xl/sharedStrings.xml><?xml version="1.0" encoding="utf-8"?>
<sst xmlns="http://schemas.openxmlformats.org/spreadsheetml/2006/main" count="727" uniqueCount="256">
  <si>
    <t>Property Tax Valuation Data</t>
  </si>
  <si>
    <t>Total</t>
  </si>
  <si>
    <t>Residential</t>
  </si>
  <si>
    <t>Non-Residential</t>
  </si>
  <si>
    <t xml:space="preserve">                  Oil &amp; Gas</t>
  </si>
  <si>
    <t>Copper</t>
  </si>
  <si>
    <t>Municipal</t>
  </si>
  <si>
    <t>County</t>
  </si>
  <si>
    <t>COUNTY/MUNICIPALITY</t>
  </si>
  <si>
    <t>Code</t>
  </si>
  <si>
    <t>Values</t>
  </si>
  <si>
    <t>Production</t>
  </si>
  <si>
    <t>Equipment</t>
  </si>
  <si>
    <t>Bernalillo</t>
  </si>
  <si>
    <t xml:space="preserve">            Albuquerque</t>
  </si>
  <si>
    <t>12</t>
  </si>
  <si>
    <t xml:space="preserve">            Corrales</t>
  </si>
  <si>
    <t>2 A</t>
  </si>
  <si>
    <t xml:space="preserve">            Los Ranchos</t>
  </si>
  <si>
    <t>12 LR</t>
  </si>
  <si>
    <t>Edgewood</t>
  </si>
  <si>
    <t xml:space="preserve">            Tijeras</t>
  </si>
  <si>
    <t>12 T</t>
  </si>
  <si>
    <t>Total Edgewood:</t>
  </si>
  <si>
    <t>% in Bern Co:</t>
  </si>
  <si>
    <t xml:space="preserve">            Edgewood</t>
  </si>
  <si>
    <t>12OUT</t>
  </si>
  <si>
    <t>Catron</t>
  </si>
  <si>
    <t xml:space="preserve">            Reserve</t>
  </si>
  <si>
    <t>1</t>
  </si>
  <si>
    <t>Chaves</t>
  </si>
  <si>
    <t xml:space="preserve">            Dexter</t>
  </si>
  <si>
    <t>8</t>
  </si>
  <si>
    <t xml:space="preserve">            Hagerman</t>
  </si>
  <si>
    <t>6</t>
  </si>
  <si>
    <t xml:space="preserve">            Lake Arthur</t>
  </si>
  <si>
    <t>20</t>
  </si>
  <si>
    <t xml:space="preserve">            Roswell</t>
  </si>
  <si>
    <t>Cibola</t>
  </si>
  <si>
    <t xml:space="preserve">            Grants</t>
  </si>
  <si>
    <t>3</t>
  </si>
  <si>
    <t xml:space="preserve">             Milan</t>
  </si>
  <si>
    <t>3 A</t>
  </si>
  <si>
    <t>Colfax</t>
  </si>
  <si>
    <t xml:space="preserve">            Angel Fire</t>
  </si>
  <si>
    <t>3 B</t>
  </si>
  <si>
    <t xml:space="preserve">            Cimarron</t>
  </si>
  <si>
    <t xml:space="preserve">            Eagle Nest</t>
  </si>
  <si>
    <t xml:space="preserve">            Maxwell</t>
  </si>
  <si>
    <t>26</t>
  </si>
  <si>
    <t xml:space="preserve">            Raton</t>
  </si>
  <si>
    <t>11</t>
  </si>
  <si>
    <t xml:space="preserve">            Springer</t>
  </si>
  <si>
    <t>24</t>
  </si>
  <si>
    <t>Curry</t>
  </si>
  <si>
    <t xml:space="preserve">            Clovis</t>
  </si>
  <si>
    <t xml:space="preserve">            Grady</t>
  </si>
  <si>
    <t>61</t>
  </si>
  <si>
    <t xml:space="preserve">            Melrose</t>
  </si>
  <si>
    <t xml:space="preserve">            Texico</t>
  </si>
  <si>
    <t>2</t>
  </si>
  <si>
    <t>De Baca</t>
  </si>
  <si>
    <t xml:space="preserve">            Fort Sumner</t>
  </si>
  <si>
    <t>Dona Ana</t>
  </si>
  <si>
    <t xml:space="preserve">            Las Cruces</t>
  </si>
  <si>
    <t xml:space="preserve">            Hatch</t>
  </si>
  <si>
    <t xml:space="preserve">            Mesilla</t>
  </si>
  <si>
    <t>2 D</t>
  </si>
  <si>
    <t xml:space="preserve">            Sunland Park</t>
  </si>
  <si>
    <t>16</t>
  </si>
  <si>
    <t>Anthony</t>
  </si>
  <si>
    <t xml:space="preserve">Eddy </t>
  </si>
  <si>
    <t xml:space="preserve">            Artesia</t>
  </si>
  <si>
    <t xml:space="preserve">            Carlsbad</t>
  </si>
  <si>
    <t>C</t>
  </si>
  <si>
    <t xml:space="preserve">            Hope</t>
  </si>
  <si>
    <t>16 D</t>
  </si>
  <si>
    <t xml:space="preserve">            Loving</t>
  </si>
  <si>
    <t>10</t>
  </si>
  <si>
    <t>Grant</t>
  </si>
  <si>
    <t xml:space="preserve">            Bayard</t>
  </si>
  <si>
    <t>2 B</t>
  </si>
  <si>
    <t xml:space="preserve">            Hurley</t>
  </si>
  <si>
    <t>2 H</t>
  </si>
  <si>
    <t xml:space="preserve">            Santa Clara</t>
  </si>
  <si>
    <t>2 C</t>
  </si>
  <si>
    <t xml:space="preserve">            Silver City</t>
  </si>
  <si>
    <t>Guadalupe</t>
  </si>
  <si>
    <t xml:space="preserve">            Santa Rosa</t>
  </si>
  <si>
    <t xml:space="preserve">            Vaughn</t>
  </si>
  <si>
    <t>33</t>
  </si>
  <si>
    <t>Harding</t>
  </si>
  <si>
    <t xml:space="preserve">            Mosquero</t>
  </si>
  <si>
    <t>5</t>
  </si>
  <si>
    <t xml:space="preserve">            Roy</t>
  </si>
  <si>
    <t>Hidalgo</t>
  </si>
  <si>
    <t xml:space="preserve">            Lordsburg</t>
  </si>
  <si>
    <t xml:space="preserve">            Virden</t>
  </si>
  <si>
    <t>1 A</t>
  </si>
  <si>
    <t>Lea</t>
  </si>
  <si>
    <t xml:space="preserve">            Eunice</t>
  </si>
  <si>
    <t xml:space="preserve">            Hobbs</t>
  </si>
  <si>
    <t xml:space="preserve">            Jal</t>
  </si>
  <si>
    <t>19</t>
  </si>
  <si>
    <t xml:space="preserve">            Lovington</t>
  </si>
  <si>
    <t xml:space="preserve">            Tatum</t>
  </si>
  <si>
    <t>28</t>
  </si>
  <si>
    <t>Lincoln</t>
  </si>
  <si>
    <t xml:space="preserve">            Capitan</t>
  </si>
  <si>
    <t xml:space="preserve">            Carrizozo</t>
  </si>
  <si>
    <t>7</t>
  </si>
  <si>
    <t xml:space="preserve">            Corona</t>
  </si>
  <si>
    <t>13</t>
  </si>
  <si>
    <t xml:space="preserve">            Ruidoso</t>
  </si>
  <si>
    <t>3+28RU</t>
  </si>
  <si>
    <t xml:space="preserve">            Ruidoso Downs</t>
  </si>
  <si>
    <t>3/35</t>
  </si>
  <si>
    <t>Los Alamos</t>
  </si>
  <si>
    <t>Luna</t>
  </si>
  <si>
    <t xml:space="preserve">            Columbus</t>
  </si>
  <si>
    <t xml:space="preserve">            Deming</t>
  </si>
  <si>
    <t>McKinley</t>
  </si>
  <si>
    <t xml:space="preserve">            Gallup</t>
  </si>
  <si>
    <t>Mora</t>
  </si>
  <si>
    <t xml:space="preserve">            Wagon Mound</t>
  </si>
  <si>
    <t>Otero</t>
  </si>
  <si>
    <t xml:space="preserve">            Alamogordo</t>
  </si>
  <si>
    <t xml:space="preserve">            Cloudcroft</t>
  </si>
  <si>
    <t xml:space="preserve">            Tularosa</t>
  </si>
  <si>
    <t>4</t>
  </si>
  <si>
    <t>Quay</t>
  </si>
  <si>
    <t xml:space="preserve">            House</t>
  </si>
  <si>
    <t xml:space="preserve">            Logan</t>
  </si>
  <si>
    <t>32</t>
  </si>
  <si>
    <t xml:space="preserve">            San Jon</t>
  </si>
  <si>
    <t>34</t>
  </si>
  <si>
    <t xml:space="preserve">            Tucumcari</t>
  </si>
  <si>
    <t>Rio Arriba</t>
  </si>
  <si>
    <t xml:space="preserve">            Chama</t>
  </si>
  <si>
    <t xml:space="preserve">            Espanola</t>
  </si>
  <si>
    <t>Roosevelt</t>
  </si>
  <si>
    <t xml:space="preserve">            Causey</t>
  </si>
  <si>
    <t>39 A</t>
  </si>
  <si>
    <t xml:space="preserve">            Dora</t>
  </si>
  <si>
    <t>39</t>
  </si>
  <si>
    <t xml:space="preserve">            Elida</t>
  </si>
  <si>
    <t xml:space="preserve">            Floyd</t>
  </si>
  <si>
    <t xml:space="preserve">            Portales</t>
  </si>
  <si>
    <t>Sandoval</t>
  </si>
  <si>
    <t xml:space="preserve">            Bernalillo</t>
  </si>
  <si>
    <t xml:space="preserve">            Cuba</t>
  </si>
  <si>
    <t xml:space="preserve">            Jemez Springs</t>
  </si>
  <si>
    <t>31</t>
  </si>
  <si>
    <t xml:space="preserve">            Rio Rancho</t>
  </si>
  <si>
    <t>94</t>
  </si>
  <si>
    <t xml:space="preserve">            San Ysidro</t>
  </si>
  <si>
    <t>31 A</t>
  </si>
  <si>
    <t>2A/2AC</t>
  </si>
  <si>
    <t>% in Sand Co:</t>
  </si>
  <si>
    <t>1OUT</t>
  </si>
  <si>
    <t>San Juan</t>
  </si>
  <si>
    <t xml:space="preserve">            Aztec</t>
  </si>
  <si>
    <t xml:space="preserve">            Bloomfield</t>
  </si>
  <si>
    <t>6+6120</t>
  </si>
  <si>
    <t xml:space="preserve">            Farmington</t>
  </si>
  <si>
    <t xml:space="preserve">            Kirtland</t>
  </si>
  <si>
    <t>San Miguel</t>
  </si>
  <si>
    <t xml:space="preserve">            Las Vegas</t>
  </si>
  <si>
    <t>1\2</t>
  </si>
  <si>
    <t xml:space="preserve">            Pecos</t>
  </si>
  <si>
    <t>21</t>
  </si>
  <si>
    <t>Santa Fe</t>
  </si>
  <si>
    <t xml:space="preserve">            Santa Fe</t>
  </si>
  <si>
    <t>18</t>
  </si>
  <si>
    <t>8 T</t>
  </si>
  <si>
    <t xml:space="preserve">            Edgewood (annexation)</t>
  </si>
  <si>
    <t>8TA</t>
  </si>
  <si>
    <t>Sierra</t>
  </si>
  <si>
    <t xml:space="preserve">            T or C</t>
  </si>
  <si>
    <t xml:space="preserve">            Williamsburg</t>
  </si>
  <si>
    <t>6 W</t>
  </si>
  <si>
    <t xml:space="preserve">            Elephant Butte</t>
  </si>
  <si>
    <t>6 EB</t>
  </si>
  <si>
    <t>Socorro</t>
  </si>
  <si>
    <t xml:space="preserve">            Magdalena</t>
  </si>
  <si>
    <t xml:space="preserve">            Socorro</t>
  </si>
  <si>
    <t>Taos</t>
  </si>
  <si>
    <t xml:space="preserve">            Questa</t>
  </si>
  <si>
    <t>9</t>
  </si>
  <si>
    <t xml:space="preserve">            Red River</t>
  </si>
  <si>
    <t>9 RR</t>
  </si>
  <si>
    <t xml:space="preserve">            Taos</t>
  </si>
  <si>
    <t xml:space="preserve">            Taos SV</t>
  </si>
  <si>
    <t>8-18</t>
  </si>
  <si>
    <t>Torrance</t>
  </si>
  <si>
    <t xml:space="preserve">            Encino</t>
  </si>
  <si>
    <t xml:space="preserve">            Estancia</t>
  </si>
  <si>
    <t xml:space="preserve">            Moriarty</t>
  </si>
  <si>
    <t xml:space="preserve">            Mountainair</t>
  </si>
  <si>
    <t xml:space="preserve">            Willard</t>
  </si>
  <si>
    <t>7 W</t>
  </si>
  <si>
    <t>Union</t>
  </si>
  <si>
    <t xml:space="preserve">            Clayton</t>
  </si>
  <si>
    <t xml:space="preserve">            Des Moines</t>
  </si>
  <si>
    <t>22 D</t>
  </si>
  <si>
    <t xml:space="preserve">            Folsom</t>
  </si>
  <si>
    <t>22 F</t>
  </si>
  <si>
    <t xml:space="preserve">            Grenville</t>
  </si>
  <si>
    <t>22 G</t>
  </si>
  <si>
    <t>Valencia</t>
  </si>
  <si>
    <t xml:space="preserve">            Belen</t>
  </si>
  <si>
    <t xml:space="preserve">            Bosque Farms</t>
  </si>
  <si>
    <t>BF</t>
  </si>
  <si>
    <t xml:space="preserve">            Los Lunas</t>
  </si>
  <si>
    <t xml:space="preserve">            Peralta</t>
  </si>
  <si>
    <t>PR-01</t>
  </si>
  <si>
    <t xml:space="preserve">            Rio Communities</t>
  </si>
  <si>
    <t>1RC</t>
  </si>
  <si>
    <t>GRAND TOTAL</t>
  </si>
  <si>
    <t>Cnty</t>
  </si>
  <si>
    <t>Check</t>
  </si>
  <si>
    <t>Muni</t>
  </si>
  <si>
    <t>Municipal Total with Los Alamos:</t>
  </si>
  <si>
    <t>SPECIAL DISTRICT VALUATIONS (FOR GOB DEBT LEVY SETTING PURPOSES)</t>
  </si>
  <si>
    <t>Oil &amp; Gas</t>
  </si>
  <si>
    <t>Special District</t>
  </si>
  <si>
    <t>COUNTY/SPECIAL DISTRICT</t>
  </si>
  <si>
    <t>AMAFCA</t>
  </si>
  <si>
    <t>Eddy</t>
  </si>
  <si>
    <t>Artesia Hospital</t>
  </si>
  <si>
    <t>SSCAFCA</t>
  </si>
  <si>
    <t>ESCAFCA</t>
  </si>
  <si>
    <t>ESCAFCA (Placitas)</t>
  </si>
  <si>
    <t>N. Ranchos de Placitas</t>
  </si>
  <si>
    <t>(Combined form)</t>
  </si>
  <si>
    <t>Placitas Homestead</t>
  </si>
  <si>
    <t>Edgewood SWCD</t>
  </si>
  <si>
    <t>Eldorado AWSD</t>
  </si>
  <si>
    <t>TAX YEAR 2018</t>
  </si>
  <si>
    <t xml:space="preserve">Variance </t>
  </si>
  <si>
    <t xml:space="preserve">Before </t>
  </si>
  <si>
    <t xml:space="preserve">After </t>
  </si>
  <si>
    <t>After</t>
  </si>
  <si>
    <t xml:space="preserve">County </t>
  </si>
  <si>
    <t xml:space="preserve">Muni </t>
  </si>
  <si>
    <t xml:space="preserve">Values </t>
  </si>
  <si>
    <t>Before</t>
  </si>
  <si>
    <t xml:space="preserve">Total </t>
  </si>
  <si>
    <t>Variance</t>
  </si>
  <si>
    <t>COUNTY</t>
  </si>
  <si>
    <t>12OUT E</t>
  </si>
  <si>
    <t xml:space="preserve">            Edgewood*</t>
  </si>
  <si>
    <t>*These valuations for the Town of Edgewood were reported in July 2018.  The December 2018 abstracts did not report separate amounts for Edgewood in Bernalillo and Sandoval counties.</t>
  </si>
  <si>
    <t>12 -IN</t>
  </si>
  <si>
    <t>2018 FINAL VALUATIONS</t>
  </si>
  <si>
    <t>6+61/20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</si>
</sst>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00_);\(#,##0.000\)"/>
    <numFmt numFmtId="167" formatCode="#,##0.000000_);\(#,##0.000000\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name val="Helv"/>
    </font>
    <font>
      <sz val="10"/>
      <color indexed="12"/>
      <name val="Helv"/>
    </font>
    <font>
      <b/>
      <sz val="10"/>
      <color indexed="12"/>
      <name val="Helv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1" fillId="0" borderId="0" xfId="0" applyFont="1"/>
    <xf numFmtId="14" fontId="3" fillId="0" borderId="0" xfId="0" applyNumberFormat="1" applyFont="1" applyProtection="1"/>
    <xf numFmtId="0" fontId="2" fillId="0" borderId="0" xfId="0" applyFont="1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2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Protection="1"/>
    <xf numFmtId="0" fontId="1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Protection="1"/>
    <xf numFmtId="0" fontId="2" fillId="2" borderId="4" xfId="0" applyFont="1" applyFill="1" applyBorder="1" applyProtection="1"/>
    <xf numFmtId="0" fontId="2" fillId="2" borderId="5" xfId="0" applyFont="1" applyFill="1" applyBorder="1" applyAlignment="1" applyProtection="1">
      <alignment horizontal="center"/>
    </xf>
    <xf numFmtId="0" fontId="1" fillId="0" borderId="0" xfId="0" applyFont="1" applyFill="1" applyProtection="1"/>
    <xf numFmtId="164" fontId="0" fillId="0" borderId="0" xfId="1" applyNumberFormat="1" applyFont="1"/>
    <xf numFmtId="164" fontId="1" fillId="0" borderId="0" xfId="1" applyNumberFormat="1" applyFont="1" applyProtection="1"/>
    <xf numFmtId="164" fontId="1" fillId="0" borderId="0" xfId="1" applyNumberFormat="1" applyFont="1" applyFill="1" applyProtection="1"/>
    <xf numFmtId="0" fontId="1" fillId="0" borderId="0" xfId="0" applyFont="1" applyAlignment="1" applyProtection="1">
      <alignment horizontal="right"/>
    </xf>
    <xf numFmtId="164" fontId="1" fillId="0" borderId="0" xfId="0" applyNumberFormat="1" applyFont="1"/>
    <xf numFmtId="10" fontId="1" fillId="0" borderId="0" xfId="2" applyNumberFormat="1" applyFont="1"/>
    <xf numFmtId="3" fontId="1" fillId="0" borderId="0" xfId="0" applyNumberFormat="1" applyFont="1"/>
    <xf numFmtId="0" fontId="2" fillId="2" borderId="1" xfId="0" applyFont="1" applyFill="1" applyBorder="1" applyProtection="1"/>
    <xf numFmtId="0" fontId="2" fillId="2" borderId="2" xfId="0" applyFont="1" applyFill="1" applyBorder="1" applyProtection="1"/>
    <xf numFmtId="0" fontId="2" fillId="0" borderId="2" xfId="0" applyFont="1" applyFill="1" applyBorder="1" applyProtection="1"/>
    <xf numFmtId="0" fontId="2" fillId="2" borderId="3" xfId="0" applyFont="1" applyFill="1" applyBorder="1" applyProtection="1"/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Protection="1"/>
    <xf numFmtId="0" fontId="2" fillId="0" borderId="5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right"/>
    </xf>
    <xf numFmtId="164" fontId="1" fillId="0" borderId="0" xfId="1" applyNumberFormat="1" applyFont="1" applyFill="1" applyBorder="1" applyAlignment="1" applyProtection="1">
      <alignment horizontal="right"/>
    </xf>
    <xf numFmtId="0" fontId="1" fillId="0" borderId="0" xfId="0" applyFont="1" applyAlignment="1">
      <alignment horizontal="right"/>
    </xf>
    <xf numFmtId="164" fontId="4" fillId="0" borderId="0" xfId="1" applyNumberFormat="1" applyFont="1" applyFill="1" applyBorder="1" applyAlignment="1" applyProtection="1">
      <alignment horizontal="right"/>
    </xf>
    <xf numFmtId="37" fontId="1" fillId="0" borderId="0" xfId="0" applyNumberFormat="1" applyFont="1" applyProtection="1"/>
    <xf numFmtId="0" fontId="1" fillId="0" borderId="0" xfId="0" applyFont="1" applyFill="1"/>
    <xf numFmtId="164" fontId="1" fillId="0" borderId="0" xfId="1" applyNumberFormat="1" applyFont="1"/>
    <xf numFmtId="165" fontId="1" fillId="0" borderId="0" xfId="2" applyNumberFormat="1" applyFont="1"/>
    <xf numFmtId="0" fontId="2" fillId="2" borderId="1" xfId="0" applyFont="1" applyFill="1" applyBorder="1" applyAlignment="1" applyProtection="1">
      <alignment horizontal="right"/>
    </xf>
    <xf numFmtId="37" fontId="2" fillId="2" borderId="2" xfId="0" applyNumberFormat="1" applyFont="1" applyFill="1" applyBorder="1" applyProtection="1"/>
    <xf numFmtId="37" fontId="1" fillId="0" borderId="0" xfId="0" applyNumberFormat="1" applyFont="1"/>
    <xf numFmtId="0" fontId="2" fillId="2" borderId="4" xfId="0" applyFont="1" applyFill="1" applyBorder="1" applyAlignment="1" applyProtection="1">
      <alignment horizontal="right"/>
    </xf>
    <xf numFmtId="0" fontId="2" fillId="2" borderId="5" xfId="0" applyFont="1" applyFill="1" applyBorder="1" applyProtection="1"/>
    <xf numFmtId="37" fontId="2" fillId="2" borderId="5" xfId="0" applyNumberFormat="1" applyFont="1" applyFill="1" applyBorder="1" applyProtection="1"/>
    <xf numFmtId="0" fontId="5" fillId="0" borderId="0" xfId="0" applyFont="1" applyProtection="1"/>
    <xf numFmtId="37" fontId="5" fillId="0" borderId="0" xfId="0" applyNumberFormat="1" applyFont="1" applyProtection="1"/>
    <xf numFmtId="3" fontId="1" fillId="0" borderId="0" xfId="0" applyNumberFormat="1" applyFont="1" applyProtection="1"/>
    <xf numFmtId="0" fontId="0" fillId="0" borderId="0" xfId="0" applyAlignment="1">
      <alignment horizontal="right"/>
    </xf>
    <xf numFmtId="166" fontId="1" fillId="0" borderId="0" xfId="0" applyNumberFormat="1" applyFont="1" applyProtection="1"/>
    <xf numFmtId="37" fontId="6" fillId="0" borderId="0" xfId="0" applyNumberFormat="1" applyFont="1" applyProtection="1">
      <protection locked="0"/>
    </xf>
    <xf numFmtId="37" fontId="6" fillId="0" borderId="0" xfId="0" applyNumberFormat="1" applyFont="1" applyBorder="1" applyProtection="1">
      <protection locked="0"/>
    </xf>
    <xf numFmtId="167" fontId="6" fillId="0" borderId="0" xfId="0" applyNumberFormat="1" applyFont="1" applyProtection="1">
      <protection locked="0"/>
    </xf>
    <xf numFmtId="37" fontId="7" fillId="0" borderId="0" xfId="0" applyNumberFormat="1" applyFont="1" applyProtection="1">
      <protection locked="0"/>
    </xf>
    <xf numFmtId="0" fontId="2" fillId="0" borderId="1" xfId="0" applyFont="1" applyFill="1" applyBorder="1" applyProtection="1"/>
    <xf numFmtId="0" fontId="2" fillId="0" borderId="6" xfId="0" applyFont="1" applyFill="1" applyBorder="1" applyProtection="1"/>
    <xf numFmtId="0" fontId="2" fillId="0" borderId="3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1" fillId="0" borderId="3" xfId="0" applyFont="1" applyBorder="1"/>
    <xf numFmtId="0" fontId="1" fillId="0" borderId="0" xfId="0" applyFont="1" applyBorder="1"/>
    <xf numFmtId="0" fontId="1" fillId="0" borderId="7" xfId="0" applyFont="1" applyBorder="1"/>
    <xf numFmtId="0" fontId="1" fillId="0" borderId="0" xfId="0" applyFont="1" applyAlignment="1">
      <alignment horizontal="left" indent="1"/>
    </xf>
    <xf numFmtId="37" fontId="4" fillId="0" borderId="0" xfId="0" applyNumberFormat="1" applyFont="1"/>
    <xf numFmtId="0" fontId="4" fillId="3" borderId="3" xfId="0" applyFont="1" applyFill="1" applyBorder="1"/>
    <xf numFmtId="0" fontId="4" fillId="3" borderId="0" xfId="0" applyFont="1" applyFill="1" applyBorder="1"/>
    <xf numFmtId="0" fontId="1" fillId="3" borderId="7" xfId="0" applyFont="1" applyFill="1" applyBorder="1"/>
    <xf numFmtId="0" fontId="1" fillId="3" borderId="0" xfId="0" applyFont="1" applyFill="1"/>
    <xf numFmtId="0" fontId="4" fillId="0" borderId="0" xfId="0" applyFont="1"/>
    <xf numFmtId="0" fontId="4" fillId="0" borderId="3" xfId="0" applyFont="1" applyBorder="1"/>
    <xf numFmtId="0" fontId="4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 indent="1"/>
    </xf>
    <xf numFmtId="37" fontId="4" fillId="0" borderId="3" xfId="0" applyNumberFormat="1" applyFont="1" applyBorder="1"/>
    <xf numFmtId="37" fontId="4" fillId="0" borderId="0" xfId="0" applyNumberFormat="1" applyFont="1" applyBorder="1"/>
    <xf numFmtId="37" fontId="2" fillId="0" borderId="7" xfId="0" applyNumberFormat="1" applyFont="1" applyBorder="1"/>
    <xf numFmtId="0" fontId="1" fillId="3" borderId="3" xfId="0" applyFont="1" applyFill="1" applyBorder="1"/>
    <xf numFmtId="0" fontId="1" fillId="3" borderId="0" xfId="0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4" fillId="0" borderId="0" xfId="0" applyNumberFormat="1" applyFont="1"/>
    <xf numFmtId="0" fontId="1" fillId="0" borderId="0" xfId="0" applyFont="1" applyAlignment="1" applyProtection="1">
      <alignment horizontal="left" indent="1"/>
    </xf>
    <xf numFmtId="0" fontId="2" fillId="4" borderId="0" xfId="0" applyFont="1" applyFill="1" applyProtection="1"/>
    <xf numFmtId="0" fontId="1" fillId="4" borderId="0" xfId="0" applyFont="1" applyFill="1" applyProtection="1"/>
    <xf numFmtId="0" fontId="1" fillId="4" borderId="0" xfId="0" applyFont="1" applyFill="1"/>
    <xf numFmtId="0" fontId="2" fillId="2" borderId="0" xfId="0" applyFont="1" applyFill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center"/>
    </xf>
    <xf numFmtId="0" fontId="2" fillId="6" borderId="5" xfId="0" applyFont="1" applyFill="1" applyBorder="1" applyAlignment="1" applyProtection="1">
      <alignment horizontal="center"/>
    </xf>
    <xf numFmtId="164" fontId="0" fillId="0" borderId="0" xfId="0" applyNumberFormat="1"/>
    <xf numFmtId="0" fontId="2" fillId="7" borderId="0" xfId="0" applyFont="1" applyFill="1" applyBorder="1" applyAlignment="1" applyProtection="1">
      <alignment horizontal="center"/>
    </xf>
    <xf numFmtId="0" fontId="2" fillId="7" borderId="0" xfId="0" applyFont="1" applyFill="1" applyAlignment="1" applyProtection="1">
      <alignment horizontal="center"/>
    </xf>
    <xf numFmtId="0" fontId="2" fillId="7" borderId="5" xfId="0" applyFont="1" applyFill="1" applyBorder="1" applyAlignment="1" applyProtection="1">
      <alignment horizontal="center"/>
    </xf>
    <xf numFmtId="0" fontId="2" fillId="8" borderId="0" xfId="0" applyFont="1" applyFill="1" applyBorder="1" applyAlignment="1" applyProtection="1">
      <alignment horizontal="center"/>
    </xf>
    <xf numFmtId="0" fontId="2" fillId="8" borderId="0" xfId="0" applyFont="1" applyFill="1" applyAlignment="1" applyProtection="1">
      <alignment horizontal="center"/>
    </xf>
    <xf numFmtId="0" fontId="2" fillId="8" borderId="5" xfId="0" applyFont="1" applyFill="1" applyBorder="1" applyAlignment="1" applyProtection="1">
      <alignment horizontal="center"/>
    </xf>
    <xf numFmtId="0" fontId="2" fillId="9" borderId="0" xfId="0" applyFont="1" applyFill="1" applyBorder="1" applyAlignment="1" applyProtection="1">
      <alignment horizontal="center"/>
    </xf>
    <xf numFmtId="0" fontId="2" fillId="9" borderId="5" xfId="0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center"/>
    </xf>
    <xf numFmtId="0" fontId="2" fillId="10" borderId="0" xfId="0" applyFont="1" applyFill="1" applyBorder="1" applyAlignment="1" applyProtection="1">
      <alignment horizontal="center"/>
    </xf>
    <xf numFmtId="0" fontId="2" fillId="10" borderId="5" xfId="0" applyFont="1" applyFill="1" applyBorder="1" applyAlignment="1" applyProtection="1">
      <alignment horizontal="center"/>
    </xf>
    <xf numFmtId="0" fontId="2" fillId="6" borderId="0" xfId="0" applyFont="1" applyFill="1" applyBorder="1" applyAlignment="1" applyProtection="1">
      <alignment horizontal="center"/>
    </xf>
    <xf numFmtId="164" fontId="2" fillId="0" borderId="0" xfId="0" applyNumberFormat="1" applyFont="1"/>
    <xf numFmtId="3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0" fillId="0" borderId="0" xfId="0" applyNumberFormat="1"/>
    <xf numFmtId="38" fontId="2" fillId="0" borderId="0" xfId="0" applyNumberFormat="1" applyFont="1"/>
    <xf numFmtId="38" fontId="2" fillId="0" borderId="0" xfId="0" applyNumberFormat="1" applyFont="1" applyAlignment="1">
      <alignment horizontal="right"/>
    </xf>
    <xf numFmtId="38" fontId="2" fillId="0" borderId="0" xfId="0" applyNumberFormat="1" applyFont="1" applyProtection="1"/>
    <xf numFmtId="0" fontId="10" fillId="0" borderId="0" xfId="0" applyFont="1" applyFill="1" applyProtection="1"/>
    <xf numFmtId="0" fontId="10" fillId="0" borderId="0" xfId="0" applyFont="1" applyProtection="1"/>
    <xf numFmtId="164" fontId="10" fillId="0" borderId="0" xfId="1" applyNumberFormat="1" applyFont="1"/>
    <xf numFmtId="164" fontId="10" fillId="0" borderId="0" xfId="1" applyNumberFormat="1" applyFont="1" applyProtection="1"/>
    <xf numFmtId="164" fontId="10" fillId="0" borderId="0" xfId="1" applyNumberFormat="1" applyFont="1" applyFill="1" applyProtection="1"/>
    <xf numFmtId="0" fontId="10" fillId="0" borderId="0" xfId="0" applyFont="1"/>
    <xf numFmtId="0" fontId="10" fillId="0" borderId="0" xfId="0" applyFont="1" applyAlignment="1" applyProtection="1">
      <alignment horizontal="right"/>
    </xf>
    <xf numFmtId="37" fontId="10" fillId="0" borderId="0" xfId="0" applyNumberFormat="1" applyFont="1" applyProtection="1"/>
    <xf numFmtId="0" fontId="2" fillId="0" borderId="0" xfId="0" applyFont="1" applyFill="1" applyBorder="1" applyProtection="1"/>
    <xf numFmtId="37" fontId="5" fillId="0" borderId="0" xfId="0" applyNumberFormat="1" applyFont="1" applyFill="1" applyBorder="1" applyProtection="1"/>
    <xf numFmtId="0" fontId="1" fillId="0" borderId="0" xfId="0" applyFont="1" applyFill="1" applyBorder="1" applyProtection="1"/>
    <xf numFmtId="37" fontId="1" fillId="0" borderId="0" xfId="0" applyNumberFormat="1" applyFont="1" applyFill="1" applyBorder="1" applyProtection="1"/>
    <xf numFmtId="0" fontId="0" fillId="0" borderId="0" xfId="0" applyFill="1" applyBorder="1" applyAlignment="1">
      <alignment horizontal="right"/>
    </xf>
    <xf numFmtId="0" fontId="5" fillId="0" borderId="0" xfId="0" applyFont="1" applyFill="1" applyBorder="1" applyProtection="1"/>
    <xf numFmtId="166" fontId="1" fillId="0" borderId="0" xfId="0" applyNumberFormat="1" applyFont="1" applyFill="1" applyBorder="1" applyProtection="1"/>
    <xf numFmtId="37" fontId="6" fillId="0" borderId="0" xfId="0" applyNumberFormat="1" applyFont="1" applyFill="1" applyBorder="1" applyProtection="1">
      <protection locked="0"/>
    </xf>
    <xf numFmtId="167" fontId="6" fillId="0" borderId="0" xfId="0" applyNumberFormat="1" applyFont="1" applyFill="1" applyBorder="1" applyProtection="1">
      <protection locked="0"/>
    </xf>
    <xf numFmtId="37" fontId="7" fillId="0" borderId="0" xfId="0" applyNumberFormat="1" applyFont="1" applyFill="1" applyBorder="1" applyProtection="1">
      <protection locked="0"/>
    </xf>
    <xf numFmtId="37" fontId="1" fillId="0" borderId="0" xfId="0" applyNumberFormat="1" applyFont="1" applyFill="1" applyBorder="1"/>
    <xf numFmtId="37" fontId="4" fillId="0" borderId="0" xfId="0" applyNumberFormat="1" applyFont="1" applyFill="1" applyBorder="1"/>
    <xf numFmtId="0" fontId="4" fillId="0" borderId="0" xfId="0" applyFont="1" applyFill="1" applyBorder="1"/>
    <xf numFmtId="37" fontId="2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3" fontId="4" fillId="0" borderId="0" xfId="0" applyNumberFormat="1" applyFont="1" applyFill="1" applyBorder="1"/>
    <xf numFmtId="0" fontId="1" fillId="0" borderId="0" xfId="0" applyFont="1" applyFill="1" applyBorder="1" applyAlignment="1" applyProtection="1">
      <alignment horizontal="left" indent="1"/>
    </xf>
    <xf numFmtId="0" fontId="11" fillId="0" borderId="2" xfId="0" applyFont="1" applyBorder="1" applyAlignment="1" applyProtection="1">
      <alignment horizontal="left" vertical="top" wrapText="1"/>
    </xf>
    <xf numFmtId="0" fontId="11" fillId="0" borderId="0" xfId="0" applyFont="1" applyAlignment="1" applyProtection="1">
      <alignment horizontal="left" vertical="top" wrapText="1"/>
    </xf>
    <xf numFmtId="0" fontId="2" fillId="4" borderId="0" xfId="0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AA46AA"/>
      <color rgb="FF8329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and%20Finance%20Bureau/Special%20Projects/PROPERTY%20TAXES(protected%20info)/2018%20taxrates/2018%20PROPERTY%20TAX%20WORKBOOK%20(locked)%20-%20Jole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Input"/>
      <sheetName val="3 Yr Avergae Collection Rate"/>
      <sheetName val="GO DEBT SUMMARY"/>
      <sheetName val="Hospital Mills"/>
      <sheetName val="Special Districts"/>
      <sheetName val="PED"/>
      <sheetName val="HED"/>
      <sheetName val="Debt Service Rate Setting"/>
      <sheetName val="Distribution Statistics"/>
      <sheetName val="School District Stats"/>
      <sheetName val="Other Statistics "/>
      <sheetName val="PT Estimate Worksheet Data"/>
      <sheetName val="Bernalillo"/>
      <sheetName val="Catron"/>
      <sheetName val="Chaves"/>
      <sheetName val="Cibola"/>
      <sheetName val="Colfax"/>
      <sheetName val="Curry"/>
      <sheetName val="De Baca"/>
      <sheetName val="Dona Ana"/>
      <sheetName val="Eddy"/>
      <sheetName val="Grant"/>
      <sheetName val="Guadalupe"/>
      <sheetName val="Harding"/>
      <sheetName val="Hidalgo"/>
      <sheetName val="Lea"/>
      <sheetName val="Lincoln"/>
      <sheetName val="Los Alamos"/>
      <sheetName val="Luna"/>
      <sheetName val="McKinley"/>
      <sheetName val="Mora"/>
      <sheetName val="Otero"/>
      <sheetName val="Quay"/>
      <sheetName val="Rio Arriba"/>
      <sheetName val="Roosevelt"/>
      <sheetName val="San Juan"/>
      <sheetName val="San Miguel"/>
      <sheetName val="Sandoval"/>
      <sheetName val="Santa Fe"/>
      <sheetName val="Sierra"/>
      <sheetName val="Socorro"/>
      <sheetName val="Taos"/>
      <sheetName val="Torrance"/>
      <sheetName val="Union"/>
      <sheetName val="Valencia"/>
      <sheetName val="CHANGE LOG"/>
    </sheetNames>
    <sheetDataSet>
      <sheetData sheetId="0"/>
      <sheetData sheetId="1"/>
      <sheetData sheetId="2"/>
      <sheetData sheetId="3">
        <row r="1">
          <cell r="E1">
            <v>2018</v>
          </cell>
          <cell r="M1" t="str">
            <v>GOB</v>
          </cell>
          <cell r="N1" t="str">
            <v>GOB</v>
          </cell>
          <cell r="R1" t="str">
            <v>GOB</v>
          </cell>
          <cell r="S1">
            <v>2020</v>
          </cell>
          <cell r="U1" t="str">
            <v>GOB</v>
          </cell>
        </row>
        <row r="2">
          <cell r="C2" t="str">
            <v xml:space="preserve"> </v>
          </cell>
          <cell r="D2" t="str">
            <v xml:space="preserve"> </v>
          </cell>
          <cell r="E2" t="str">
            <v>Copper or</v>
          </cell>
          <cell r="F2" t="str">
            <v>C</v>
          </cell>
          <cell r="G2">
            <v>2018</v>
          </cell>
          <cell r="H2" t="str">
            <v>R/NR</v>
          </cell>
          <cell r="I2" t="str">
            <v xml:space="preserve"> </v>
          </cell>
          <cell r="J2" t="str">
            <v>Oil/Gas/Copper</v>
          </cell>
          <cell r="K2" t="str">
            <v xml:space="preserve"> </v>
          </cell>
          <cell r="L2" t="str">
            <v xml:space="preserve"> </v>
          </cell>
          <cell r="M2" t="str">
            <v>Cash</v>
          </cell>
          <cell r="N2" t="str">
            <v>Pmts. Due</v>
          </cell>
          <cell r="O2" t="str">
            <v>Prior Year</v>
          </cell>
          <cell r="R2" t="str">
            <v>Pmts. Due</v>
          </cell>
          <cell r="S2" t="str">
            <v>Additional</v>
          </cell>
          <cell r="U2">
            <v>2018</v>
          </cell>
          <cell r="V2" t="str">
            <v>GOB</v>
          </cell>
          <cell r="W2" t="str">
            <v>GOB</v>
          </cell>
          <cell r="X2" t="str">
            <v>GOB</v>
          </cell>
          <cell r="Y2" t="str">
            <v>GOB</v>
          </cell>
          <cell r="Z2" t="str">
            <v>GOB</v>
          </cell>
          <cell r="AA2" t="str">
            <v>GOB</v>
          </cell>
          <cell r="AB2" t="str">
            <v>GOB</v>
          </cell>
          <cell r="AC2" t="str">
            <v>GOB</v>
          </cell>
          <cell r="AD2" t="str">
            <v>GOB</v>
          </cell>
          <cell r="AE2" t="str">
            <v>GOB</v>
          </cell>
          <cell r="AF2" t="str">
            <v>GOB</v>
          </cell>
          <cell r="AG2" t="str">
            <v>GOB</v>
          </cell>
          <cell r="AH2" t="str">
            <v>GOB</v>
          </cell>
          <cell r="AI2" t="str">
            <v>GOB</v>
          </cell>
          <cell r="AJ2" t="str">
            <v>GOB</v>
          </cell>
          <cell r="AK2" t="str">
            <v>GOB</v>
          </cell>
        </row>
        <row r="3">
          <cell r="B3" t="str">
            <v>MUNICIPALITY /</v>
          </cell>
          <cell r="C3">
            <v>2018</v>
          </cell>
          <cell r="D3">
            <v>2018</v>
          </cell>
          <cell r="E3">
            <v>2017</v>
          </cell>
          <cell r="G3" t="str">
            <v>TOTAL</v>
          </cell>
          <cell r="H3" t="str">
            <v>Collection</v>
          </cell>
          <cell r="I3" t="str">
            <v>Res./Non-Res.</v>
          </cell>
          <cell r="J3" t="str">
            <v>Collection</v>
          </cell>
          <cell r="K3" t="str">
            <v>Oil/Gas/Copper</v>
          </cell>
          <cell r="L3" t="str">
            <v>TOTAL</v>
          </cell>
          <cell r="M3" t="str">
            <v>Balance</v>
          </cell>
          <cell r="N3" t="str">
            <v>7/1/18 to</v>
          </cell>
          <cell r="O3" t="str">
            <v>Items</v>
          </cell>
          <cell r="P3" t="str">
            <v>Surplus/</v>
          </cell>
          <cell r="Q3" t="str">
            <v>75% of</v>
          </cell>
          <cell r="R3" t="str">
            <v>7/1/19 to</v>
          </cell>
          <cell r="S3" t="str">
            <v>Levy</v>
          </cell>
          <cell r="U3" t="str">
            <v>Tax Levy</v>
          </cell>
          <cell r="V3">
            <v>2018</v>
          </cell>
          <cell r="W3">
            <v>2017</v>
          </cell>
          <cell r="X3">
            <v>2016</v>
          </cell>
          <cell r="Y3">
            <v>2015</v>
          </cell>
          <cell r="Z3">
            <v>2014</v>
          </cell>
          <cell r="AA3">
            <v>2013</v>
          </cell>
          <cell r="AB3">
            <v>2012</v>
          </cell>
          <cell r="AC3">
            <v>2011</v>
          </cell>
          <cell r="AD3">
            <v>2010</v>
          </cell>
          <cell r="AE3">
            <v>2009</v>
          </cell>
          <cell r="AF3">
            <v>2008</v>
          </cell>
          <cell r="AG3">
            <v>2007</v>
          </cell>
          <cell r="AH3">
            <v>2006</v>
          </cell>
          <cell r="AI3">
            <v>2005</v>
          </cell>
          <cell r="AJ3">
            <v>2004</v>
          </cell>
          <cell r="AK3">
            <v>2003</v>
          </cell>
        </row>
        <row r="4">
          <cell r="A4" t="str">
            <v>COUNTY</v>
          </cell>
          <cell r="B4" t="str">
            <v>SPECIAL DISTRICT</v>
          </cell>
          <cell r="C4" t="str">
            <v>Residential</v>
          </cell>
          <cell r="D4" t="str">
            <v>Non-Residential</v>
          </cell>
          <cell r="E4" t="str">
            <v>Oil &amp; Gas</v>
          </cell>
          <cell r="G4" t="str">
            <v>VALUATION</v>
          </cell>
          <cell r="H4" t="str">
            <v>Rate</v>
          </cell>
          <cell r="I4" t="str">
            <v>Production</v>
          </cell>
          <cell r="J4" t="str">
            <v>Rate</v>
          </cell>
          <cell r="K4" t="str">
            <v>Production</v>
          </cell>
          <cell r="L4" t="str">
            <v>PRODUCTION</v>
          </cell>
          <cell r="M4" t="str">
            <v>June 30, 2018</v>
          </cell>
          <cell r="N4" t="str">
            <v>6/30/19</v>
          </cell>
          <cell r="O4" t="str">
            <v>(+) or (-)</v>
          </cell>
          <cell r="P4" t="str">
            <v>(Deficit)</v>
          </cell>
          <cell r="Q4" t="str">
            <v>Surplus</v>
          </cell>
          <cell r="R4" t="str">
            <v>12/31/19</v>
          </cell>
          <cell r="S4" t="str">
            <v>Requirements</v>
          </cell>
          <cell r="U4" t="str">
            <v>Requirements</v>
          </cell>
          <cell r="V4" t="str">
            <v>TAX LEVY</v>
          </cell>
          <cell r="W4" t="str">
            <v>TAX LEVY</v>
          </cell>
          <cell r="X4" t="str">
            <v>TAX LEVY</v>
          </cell>
          <cell r="Y4" t="str">
            <v>TAX LEVY</v>
          </cell>
          <cell r="Z4" t="str">
            <v>TAX LEVY</v>
          </cell>
          <cell r="AA4" t="str">
            <v>TAX LEVY</v>
          </cell>
          <cell r="AB4" t="str">
            <v>TAX LEVY</v>
          </cell>
          <cell r="AC4" t="str">
            <v>TAX LEVY</v>
          </cell>
          <cell r="AD4" t="str">
            <v>TAX LEVY</v>
          </cell>
          <cell r="AE4" t="str">
            <v>TAX LEVY</v>
          </cell>
          <cell r="AF4" t="str">
            <v>TAX LEVY</v>
          </cell>
          <cell r="AG4" t="str">
            <v>TAX LEVY</v>
          </cell>
          <cell r="AH4" t="str">
            <v>TAX LEVY</v>
          </cell>
          <cell r="AI4" t="str">
            <v>TAX LEVY</v>
          </cell>
          <cell r="AJ4" t="str">
            <v>TAX LEVY</v>
          </cell>
          <cell r="AK4" t="str">
            <v>TAX LEVY</v>
          </cell>
        </row>
        <row r="5">
          <cell r="A5" t="str">
            <v>BERNALILLO COUNTY15</v>
          </cell>
          <cell r="C5">
            <v>12733842048</v>
          </cell>
          <cell r="D5">
            <v>3723829192</v>
          </cell>
          <cell r="G5">
            <v>16457671240</v>
          </cell>
          <cell r="H5">
            <v>0.97850000000000004</v>
          </cell>
          <cell r="I5">
            <v>16103831308.34</v>
          </cell>
          <cell r="L5">
            <v>16103831308.34</v>
          </cell>
          <cell r="M5">
            <v>12585762.51</v>
          </cell>
          <cell r="N5">
            <v>20722832.239999998</v>
          </cell>
          <cell r="O5">
            <v>-2117468.7000000002</v>
          </cell>
          <cell r="P5">
            <v>-6019601.0299999984</v>
          </cell>
          <cell r="Q5">
            <v>0</v>
          </cell>
          <cell r="R5">
            <v>14351180.01</v>
          </cell>
          <cell r="S5">
            <v>0</v>
          </cell>
          <cell r="U5">
            <v>20370781.039999999</v>
          </cell>
          <cell r="V5">
            <v>1.2649999999999999</v>
          </cell>
          <cell r="W5">
            <v>1.2649999999999999</v>
          </cell>
          <cell r="X5">
            <v>1.2649999999999999</v>
          </cell>
          <cell r="Y5">
            <v>1.2645160299059646</v>
          </cell>
          <cell r="Z5">
            <v>1.264617619346126</v>
          </cell>
          <cell r="AA5">
            <v>1.2456284724885172</v>
          </cell>
          <cell r="AB5">
            <v>0.89666853162255722</v>
          </cell>
          <cell r="AC5">
            <v>0.89710280779242724</v>
          </cell>
          <cell r="AD5">
            <v>0.55500000000000005</v>
          </cell>
          <cell r="AE5">
            <v>0.88</v>
          </cell>
          <cell r="AF5">
            <v>0.88</v>
          </cell>
          <cell r="AG5">
            <v>0.8879172608185073</v>
          </cell>
          <cell r="AH5">
            <v>0.83</v>
          </cell>
          <cell r="AI5">
            <v>0.83</v>
          </cell>
          <cell r="AJ5">
            <v>0.83</v>
          </cell>
          <cell r="AK5">
            <v>0.83</v>
          </cell>
        </row>
        <row r="6">
          <cell r="B6" t="str">
            <v>Albuquerque1</v>
          </cell>
        </row>
        <row r="7">
          <cell r="B7" t="str">
            <v>Corrales23</v>
          </cell>
        </row>
        <row r="8">
          <cell r="B8" t="str">
            <v>Los Ranchos2</v>
          </cell>
        </row>
        <row r="9">
          <cell r="A9" t="str">
            <v>(calculated in Sandoval)</v>
          </cell>
          <cell r="B9" t="str">
            <v>Rio Rancho11</v>
          </cell>
        </row>
        <row r="10">
          <cell r="B10" t="str">
            <v>Tijeras</v>
          </cell>
        </row>
        <row r="11">
          <cell r="B11" t="str">
            <v>AMAFCA3</v>
          </cell>
        </row>
        <row r="12">
          <cell r="A12" t="str">
            <v>(calculated in Santa Fe)</v>
          </cell>
          <cell r="B12" t="str">
            <v>Edgewood SWCD</v>
          </cell>
        </row>
        <row r="13">
          <cell r="B13" t="str">
            <v>Middle Rio Grande CD</v>
          </cell>
        </row>
        <row r="14">
          <cell r="B14" t="str">
            <v>UNM Hospital</v>
          </cell>
        </row>
        <row r="16">
          <cell r="A16" t="str">
            <v>CATRON COUNTY</v>
          </cell>
        </row>
        <row r="17">
          <cell r="B17" t="str">
            <v>Reserve</v>
          </cell>
        </row>
        <row r="18">
          <cell r="A18" t="str">
            <v>(calculated in Sierra)</v>
          </cell>
          <cell r="B18" t="str">
            <v>Sierra SWCD</v>
          </cell>
        </row>
        <row r="20">
          <cell r="A20" t="str">
            <v>CHAVES COUNTY</v>
          </cell>
        </row>
        <row r="21">
          <cell r="B21" t="str">
            <v>Dexter</v>
          </cell>
        </row>
        <row r="22">
          <cell r="B22" t="str">
            <v>Hagerman</v>
          </cell>
        </row>
        <row r="23">
          <cell r="B23" t="str">
            <v>Lake Arthur</v>
          </cell>
        </row>
        <row r="24">
          <cell r="B24" t="str">
            <v>Roswell</v>
          </cell>
        </row>
        <row r="25">
          <cell r="B25" t="str">
            <v>Border SWCD</v>
          </cell>
        </row>
        <row r="26">
          <cell r="B26" t="str">
            <v>Central Valley SWCD</v>
          </cell>
        </row>
        <row r="27">
          <cell r="B27" t="str">
            <v>Chaves Flood Control</v>
          </cell>
        </row>
        <row r="28">
          <cell r="B28" t="str">
            <v>Chaves SWCD</v>
          </cell>
        </row>
        <row r="29">
          <cell r="B29" t="str">
            <v>Cottonwood Walnut Creek</v>
          </cell>
        </row>
        <row r="30">
          <cell r="B30" t="str">
            <v>Hagerman/Dexter SWCD</v>
          </cell>
        </row>
        <row r="31">
          <cell r="B31" t="str">
            <v>Pecos Valley Artesian CD</v>
          </cell>
        </row>
        <row r="32">
          <cell r="B32" t="str">
            <v>Penasco SWCD</v>
          </cell>
        </row>
        <row r="33">
          <cell r="B33" t="str">
            <v>Upper Hondo SWCD</v>
          </cell>
        </row>
        <row r="35">
          <cell r="A35" t="str">
            <v>CIBOLA COUNTY</v>
          </cell>
        </row>
        <row r="36">
          <cell r="B36" t="str">
            <v>Grants</v>
          </cell>
        </row>
        <row r="37">
          <cell r="A37" t="str">
            <v>BONDS PAID OFF</v>
          </cell>
          <cell r="B37" t="str">
            <v>Milan</v>
          </cell>
        </row>
        <row r="38">
          <cell r="B38" t="str">
            <v>Cibola General Hospital</v>
          </cell>
        </row>
        <row r="39">
          <cell r="B39" t="str">
            <v>Lava SWCD</v>
          </cell>
        </row>
        <row r="40">
          <cell r="B40" t="str">
            <v>Rio San Jose Flood Control</v>
          </cell>
        </row>
        <row r="42">
          <cell r="A42" t="str">
            <v>COLFAX COUNTY</v>
          </cell>
        </row>
        <row r="43">
          <cell r="B43" t="str">
            <v>Angel Fire</v>
          </cell>
        </row>
        <row r="44">
          <cell r="B44" t="str">
            <v>Cimarron</v>
          </cell>
        </row>
        <row r="45">
          <cell r="B45" t="str">
            <v>Eagle Nest</v>
          </cell>
        </row>
        <row r="46">
          <cell r="B46" t="str">
            <v>Maxwell</v>
          </cell>
        </row>
        <row r="47">
          <cell r="B47" t="str">
            <v>Raton</v>
          </cell>
        </row>
        <row r="48">
          <cell r="B48" t="str">
            <v>Springer</v>
          </cell>
        </row>
        <row r="49">
          <cell r="B49" t="str">
            <v>Colfax General Hospital</v>
          </cell>
        </row>
        <row r="51">
          <cell r="A51" t="str">
            <v>CURRY COUNTY</v>
          </cell>
          <cell r="B51" t="str">
            <v>BONDS PAID OFF</v>
          </cell>
        </row>
        <row r="52">
          <cell r="B52" t="str">
            <v>Clovis</v>
          </cell>
        </row>
        <row r="53">
          <cell r="B53" t="str">
            <v>Grady</v>
          </cell>
        </row>
        <row r="54">
          <cell r="B54" t="str">
            <v>Melrose</v>
          </cell>
        </row>
        <row r="55">
          <cell r="B55" t="str">
            <v>Texico</v>
          </cell>
        </row>
        <row r="57">
          <cell r="A57" t="str">
            <v>DE BACA COUNTY</v>
          </cell>
        </row>
        <row r="58">
          <cell r="B58" t="str">
            <v>Fort Sumner</v>
          </cell>
        </row>
        <row r="59">
          <cell r="B59" t="str">
            <v>De Baca General Hospital</v>
          </cell>
        </row>
        <row r="61">
          <cell r="A61" t="str">
            <v>DONA ANA COUNTY</v>
          </cell>
        </row>
        <row r="62">
          <cell r="B62" t="str">
            <v>Hatch</v>
          </cell>
        </row>
        <row r="63">
          <cell r="B63" t="str">
            <v>Las Cruces</v>
          </cell>
        </row>
        <row r="64">
          <cell r="B64" t="str">
            <v>Mesilla</v>
          </cell>
        </row>
        <row r="65">
          <cell r="B65" t="str">
            <v>Sunland Park</v>
          </cell>
        </row>
        <row r="66">
          <cell r="B66" t="str">
            <v>Dona Ana Flood Control</v>
          </cell>
        </row>
        <row r="67">
          <cell r="B67" t="str">
            <v>Las Cruces Flood Control</v>
          </cell>
        </row>
        <row r="69">
          <cell r="A69" t="str">
            <v>EDDY COUNTY</v>
          </cell>
        </row>
        <row r="70">
          <cell r="B70" t="str">
            <v>Artesia</v>
          </cell>
        </row>
        <row r="71">
          <cell r="B71" t="str">
            <v>Carlsbad</v>
          </cell>
        </row>
        <row r="72">
          <cell r="B72" t="str">
            <v>Hope</v>
          </cell>
        </row>
        <row r="73">
          <cell r="B73" t="str">
            <v>Loving</v>
          </cell>
        </row>
        <row r="74">
          <cell r="B74" t="str">
            <v>Artesia General Hospital</v>
          </cell>
        </row>
        <row r="75">
          <cell r="B75" t="str">
            <v>Carlsbad SWCD3</v>
          </cell>
        </row>
        <row r="76">
          <cell r="A76" t="str">
            <v>(calculated in Chaves)</v>
          </cell>
          <cell r="B76" t="str">
            <v>Central Valley SWCD</v>
          </cell>
        </row>
        <row r="77">
          <cell r="A77" t="str">
            <v>(calculated in Chaves)</v>
          </cell>
          <cell r="B77" t="str">
            <v>Cottonwood Walnut Creek</v>
          </cell>
        </row>
        <row r="78">
          <cell r="B78" t="str">
            <v>Hackberry Draw Watershed</v>
          </cell>
        </row>
        <row r="79">
          <cell r="A79" t="str">
            <v>(calculated in Chaves)</v>
          </cell>
          <cell r="B79" t="str">
            <v>Pecos Valley Artesian CD</v>
          </cell>
        </row>
        <row r="80">
          <cell r="A80" t="str">
            <v>(calculated in Chaves)</v>
          </cell>
          <cell r="B80" t="str">
            <v>Penasco SWCD</v>
          </cell>
        </row>
        <row r="82">
          <cell r="A82" t="str">
            <v>GRANT COUNTY5,6</v>
          </cell>
        </row>
        <row r="83">
          <cell r="B83" t="str">
            <v>Bayard</v>
          </cell>
        </row>
        <row r="84">
          <cell r="B84" t="str">
            <v>Hurley</v>
          </cell>
        </row>
        <row r="85">
          <cell r="B85" t="str">
            <v>Santa Clara</v>
          </cell>
        </row>
        <row r="86">
          <cell r="A86" t="str">
            <v>BONDS PAID OFF</v>
          </cell>
          <cell r="B86" t="str">
            <v>Silver City</v>
          </cell>
        </row>
        <row r="87">
          <cell r="B87" t="str">
            <v>Gila Watershed District</v>
          </cell>
        </row>
        <row r="89">
          <cell r="A89" t="str">
            <v>GUADALUPE COUNTY</v>
          </cell>
        </row>
        <row r="90">
          <cell r="B90" t="str">
            <v>Santa Rosa</v>
          </cell>
        </row>
        <row r="91">
          <cell r="B91" t="str">
            <v>Vaughn</v>
          </cell>
        </row>
        <row r="92">
          <cell r="B92" t="str">
            <v>Guadalupe County Hospital</v>
          </cell>
        </row>
        <row r="93">
          <cell r="B93" t="str">
            <v>Guadalupe SWCD</v>
          </cell>
        </row>
        <row r="95">
          <cell r="A95" t="str">
            <v>HARDING COUNTY</v>
          </cell>
        </row>
        <row r="96">
          <cell r="B96" t="str">
            <v>Mosquero</v>
          </cell>
        </row>
        <row r="97">
          <cell r="B97" t="str">
            <v>Roy</v>
          </cell>
        </row>
        <row r="98">
          <cell r="B98" t="str">
            <v>Mesa SWCD</v>
          </cell>
        </row>
        <row r="100">
          <cell r="A100" t="str">
            <v>HIDALGO COUNTY</v>
          </cell>
        </row>
        <row r="101">
          <cell r="B101" t="str">
            <v>Lordsburg</v>
          </cell>
        </row>
        <row r="102">
          <cell r="B102" t="str">
            <v>Virden</v>
          </cell>
        </row>
        <row r="104">
          <cell r="A104" t="str">
            <v>LEA COUNTY</v>
          </cell>
        </row>
        <row r="105">
          <cell r="B105" t="str">
            <v>Eunice</v>
          </cell>
        </row>
        <row r="106">
          <cell r="B106" t="str">
            <v>Hobbs</v>
          </cell>
        </row>
        <row r="107">
          <cell r="B107" t="str">
            <v>Jal</v>
          </cell>
        </row>
        <row r="108">
          <cell r="B108" t="str">
            <v>Lovington</v>
          </cell>
        </row>
        <row r="109">
          <cell r="B109" t="str">
            <v>Tatum</v>
          </cell>
        </row>
        <row r="110">
          <cell r="B110" t="str">
            <v>Eunice Hospital</v>
          </cell>
        </row>
        <row r="111">
          <cell r="B111" t="str">
            <v>Jal Hospital</v>
          </cell>
        </row>
        <row r="112">
          <cell r="B112" t="str">
            <v>Nor-Lea Hospital</v>
          </cell>
        </row>
        <row r="114">
          <cell r="A114" t="str">
            <v>LINCOLN COUNTY</v>
          </cell>
        </row>
        <row r="115">
          <cell r="B115" t="str">
            <v>Capitan</v>
          </cell>
        </row>
        <row r="116">
          <cell r="B116" t="str">
            <v>Carrizozo</v>
          </cell>
        </row>
        <row r="117">
          <cell r="B117" t="str">
            <v>Corona</v>
          </cell>
        </row>
        <row r="118">
          <cell r="B118" t="str">
            <v>Ruidoso7</v>
          </cell>
        </row>
        <row r="119">
          <cell r="B119" t="str">
            <v>Ruidoso Downs</v>
          </cell>
        </row>
        <row r="120">
          <cell r="B120" t="str">
            <v>Lincoln Medical Center</v>
          </cell>
        </row>
        <row r="121">
          <cell r="B121" t="str">
            <v>Rural Clinics</v>
          </cell>
        </row>
        <row r="122">
          <cell r="B122" t="str">
            <v>Alpine Sanitation District</v>
          </cell>
        </row>
        <row r="123">
          <cell r="B123" t="str">
            <v>Alto Lakes WSD</v>
          </cell>
        </row>
        <row r="124">
          <cell r="B124" t="str">
            <v>Carrizozo SWCD</v>
          </cell>
        </row>
        <row r="125">
          <cell r="A125" t="str">
            <v>(calculated in Chaves)</v>
          </cell>
          <cell r="B125" t="str">
            <v>Chaves SWCD</v>
          </cell>
        </row>
        <row r="126">
          <cell r="B126" t="str">
            <v>Claunch-Pinto SWCD</v>
          </cell>
        </row>
        <row r="127">
          <cell r="B127" t="str">
            <v>Sun Valley Sanitation Dist.</v>
          </cell>
        </row>
        <row r="128">
          <cell r="A128" t="str">
            <v>(calculated in Chaves)</v>
          </cell>
          <cell r="B128" t="str">
            <v>Upper Hondo SWCD</v>
          </cell>
        </row>
        <row r="130">
          <cell r="A130" t="str">
            <v>LOS ALAMOS COUNTY</v>
          </cell>
          <cell r="B130" t="str">
            <v>Los Alamos</v>
          </cell>
        </row>
        <row r="132">
          <cell r="A132" t="str">
            <v>LUNA COUNTY</v>
          </cell>
        </row>
        <row r="133">
          <cell r="B133" t="str">
            <v>Columbus</v>
          </cell>
        </row>
        <row r="134">
          <cell r="B134" t="str">
            <v>Deming</v>
          </cell>
        </row>
        <row r="136">
          <cell r="A136" t="str">
            <v>MCKINLEY COUNTY16</v>
          </cell>
          <cell r="B136" t="str">
            <v>BONDS PAID OFF</v>
          </cell>
        </row>
        <row r="137">
          <cell r="B137" t="str">
            <v>Gallup14</v>
          </cell>
        </row>
        <row r="138">
          <cell r="B138" t="str">
            <v>Rehoboth Christian Hospital</v>
          </cell>
        </row>
        <row r="139">
          <cell r="A139" t="str">
            <v>(calculated in Cibola)</v>
          </cell>
          <cell r="B139" t="str">
            <v>Rio San Jose Flood Control</v>
          </cell>
        </row>
        <row r="141">
          <cell r="A141" t="str">
            <v>MORA COUNTY5</v>
          </cell>
        </row>
        <row r="142">
          <cell r="B142" t="str">
            <v>Wagon Mound</v>
          </cell>
        </row>
        <row r="143">
          <cell r="B143" t="str">
            <v>Mora/Wagon Mound SWCD</v>
          </cell>
        </row>
        <row r="144">
          <cell r="B144" t="str">
            <v>Western Mora SWCD</v>
          </cell>
        </row>
        <row r="146">
          <cell r="A146" t="str">
            <v>OTERO COUNTY17</v>
          </cell>
          <cell r="B146" t="str">
            <v>BONDS PAID OFF</v>
          </cell>
        </row>
        <row r="147">
          <cell r="B147" t="str">
            <v>Alamogordo</v>
          </cell>
        </row>
        <row r="148">
          <cell r="B148" t="str">
            <v>Cloudcroft</v>
          </cell>
        </row>
        <row r="149">
          <cell r="B149" t="str">
            <v>Tularosa</v>
          </cell>
        </row>
        <row r="150">
          <cell r="A150" t="str">
            <v>(calculated in Eddy)</v>
          </cell>
          <cell r="B150" t="str">
            <v>Carlsbad SWCD3</v>
          </cell>
        </row>
        <row r="151">
          <cell r="A151" t="str">
            <v>(calculated in Chaves)</v>
          </cell>
          <cell r="B151" t="str">
            <v>Penasco SWCD</v>
          </cell>
        </row>
        <row r="152">
          <cell r="B152" t="str">
            <v>Timberon WSD</v>
          </cell>
        </row>
        <row r="154">
          <cell r="A154" t="str">
            <v>QUAY COUNTY</v>
          </cell>
        </row>
        <row r="155">
          <cell r="B155" t="str">
            <v>House</v>
          </cell>
        </row>
        <row r="156">
          <cell r="B156" t="str">
            <v>Logan</v>
          </cell>
        </row>
        <row r="157">
          <cell r="B157" t="str">
            <v>San Jon</v>
          </cell>
        </row>
        <row r="158">
          <cell r="B158" t="str">
            <v>Tucumcari</v>
          </cell>
        </row>
        <row r="159">
          <cell r="B159" t="str">
            <v>Arch Hurley CD</v>
          </cell>
        </row>
        <row r="161">
          <cell r="A161" t="str">
            <v>RIO ARRIBA COUNTY</v>
          </cell>
        </row>
        <row r="162">
          <cell r="B162" t="str">
            <v>Chama</v>
          </cell>
        </row>
        <row r="163">
          <cell r="B163" t="str">
            <v>Espanola</v>
          </cell>
        </row>
        <row r="164">
          <cell r="B164" t="str">
            <v>Rio Arriba County Hospital</v>
          </cell>
        </row>
        <row r="165">
          <cell r="B165" t="str">
            <v>Cuba SWCD</v>
          </cell>
        </row>
        <row r="166">
          <cell r="B166" t="str">
            <v>East Rio Arriba SWCD</v>
          </cell>
        </row>
        <row r="167">
          <cell r="B167" t="str">
            <v>Upper Chama SWCD</v>
          </cell>
        </row>
        <row r="169">
          <cell r="A169" t="str">
            <v>ROOSEVELT COUNTY</v>
          </cell>
        </row>
        <row r="170">
          <cell r="B170" t="str">
            <v>Causey</v>
          </cell>
        </row>
        <row r="171">
          <cell r="B171" t="str">
            <v>Dora</v>
          </cell>
        </row>
        <row r="172">
          <cell r="B172" t="str">
            <v>Elida</v>
          </cell>
        </row>
        <row r="173">
          <cell r="B173" t="str">
            <v>Floyd</v>
          </cell>
        </row>
        <row r="174">
          <cell r="B174" t="str">
            <v>Portales</v>
          </cell>
        </row>
        <row r="175">
          <cell r="A175" t="str">
            <v>(calculated in Chaves)</v>
          </cell>
          <cell r="B175" t="str">
            <v>Border SWCD</v>
          </cell>
        </row>
        <row r="177">
          <cell r="A177" t="str">
            <v>SANDOVAL COUNTY20</v>
          </cell>
        </row>
        <row r="178">
          <cell r="B178" t="str">
            <v>Bernalillo</v>
          </cell>
        </row>
        <row r="179">
          <cell r="B179" t="str">
            <v>Corrales</v>
          </cell>
        </row>
        <row r="180">
          <cell r="B180" t="str">
            <v>Cuba</v>
          </cell>
        </row>
        <row r="181">
          <cell r="B181" t="str">
            <v>Jemez Springs</v>
          </cell>
        </row>
        <row r="182">
          <cell r="B182" t="str">
            <v>Rio Rancho11</v>
          </cell>
        </row>
        <row r="183">
          <cell r="B183" t="str">
            <v>San Ysidro</v>
          </cell>
        </row>
        <row r="184">
          <cell r="A184" t="str">
            <v>(calculated in Bernalillo)</v>
          </cell>
          <cell r="B184" t="str">
            <v>UNM Hospital</v>
          </cell>
        </row>
        <row r="185">
          <cell r="A185" t="str">
            <v>BONDS PAID OFF</v>
          </cell>
          <cell r="B185" t="str">
            <v>AMAFCA</v>
          </cell>
        </row>
        <row r="186">
          <cell r="A186" t="str">
            <v>(calculated in Rio Arriba)</v>
          </cell>
          <cell r="B186" t="str">
            <v>Cuba SWCD</v>
          </cell>
        </row>
        <row r="187">
          <cell r="A187" t="str">
            <v>No GO Debt (Spec Levy)</v>
          </cell>
          <cell r="B187" t="str">
            <v>Mariposa East Pub. Impr.3</v>
          </cell>
        </row>
        <row r="188">
          <cell r="A188" t="str">
            <v>(calculated in Bernalillo)</v>
          </cell>
          <cell r="B188" t="str">
            <v>Middle Rio Grande CD</v>
          </cell>
        </row>
        <row r="189">
          <cell r="B189" t="str">
            <v>North Rancho de Placitas</v>
          </cell>
        </row>
        <row r="190">
          <cell r="B190" t="str">
            <v>Placitas Homestead</v>
          </cell>
        </row>
        <row r="191">
          <cell r="B191" t="str">
            <v>ESCAFCA18</v>
          </cell>
        </row>
        <row r="192">
          <cell r="B192" t="str">
            <v>ESCAFCA (Placitas)18</v>
          </cell>
        </row>
        <row r="193">
          <cell r="B193" t="str">
            <v>SSCAFCA12</v>
          </cell>
        </row>
        <row r="195">
          <cell r="A195" t="str">
            <v>SAN JUAN COUNTY</v>
          </cell>
        </row>
        <row r="196">
          <cell r="B196" t="str">
            <v>Aztec</v>
          </cell>
        </row>
        <row r="197">
          <cell r="B197" t="str">
            <v>Bloomfield</v>
          </cell>
        </row>
        <row r="198">
          <cell r="B198" t="str">
            <v>Farmington</v>
          </cell>
        </row>
        <row r="199">
          <cell r="B199" t="str">
            <v>Kirtland</v>
          </cell>
        </row>
        <row r="201">
          <cell r="A201" t="str">
            <v>SAN MIGUEL COUNTY</v>
          </cell>
        </row>
        <row r="202">
          <cell r="B202" t="str">
            <v>Las Vegas</v>
          </cell>
        </row>
        <row r="203">
          <cell r="B203" t="str">
            <v>Pecos</v>
          </cell>
        </row>
        <row r="204">
          <cell r="A204" t="str">
            <v>(calculated in Guadalupe)</v>
          </cell>
          <cell r="B204" t="str">
            <v>Guadalupe SWCD</v>
          </cell>
        </row>
        <row r="205">
          <cell r="A205" t="str">
            <v>(calculated in Harding)</v>
          </cell>
          <cell r="B205" t="str">
            <v>Mesa SWCD</v>
          </cell>
        </row>
        <row r="206">
          <cell r="B206" t="str">
            <v>Tierra y Montes SWCD</v>
          </cell>
        </row>
        <row r="208">
          <cell r="A208" t="str">
            <v>SANTA FE COUNTY</v>
          </cell>
        </row>
        <row r="209">
          <cell r="B209" t="str">
            <v>Edgewood25</v>
          </cell>
        </row>
        <row r="210">
          <cell r="A210" t="str">
            <v>(calculated in Rio Arriba)</v>
          </cell>
          <cell r="B210" t="str">
            <v>Espanola</v>
          </cell>
        </row>
        <row r="211">
          <cell r="B211" t="str">
            <v>Santa Fe</v>
          </cell>
        </row>
        <row r="212">
          <cell r="B212" t="str">
            <v>Edgewood SWCD</v>
          </cell>
        </row>
        <row r="213">
          <cell r="B213" t="str">
            <v>Eldorado Area WSD</v>
          </cell>
        </row>
        <row r="215">
          <cell r="A215" t="str">
            <v>SIERRA COUNTY</v>
          </cell>
        </row>
        <row r="216">
          <cell r="B216" t="str">
            <v>Elephant Butte</v>
          </cell>
        </row>
        <row r="217">
          <cell r="B217" t="str">
            <v>T or C</v>
          </cell>
        </row>
        <row r="218">
          <cell r="B218" t="str">
            <v>Williamsburg</v>
          </cell>
        </row>
        <row r="219">
          <cell r="B219" t="str">
            <v>Sierra SWCD</v>
          </cell>
        </row>
        <row r="220">
          <cell r="B220" t="str">
            <v>Underwood Watershed</v>
          </cell>
        </row>
        <row r="222">
          <cell r="A222" t="str">
            <v>SOCORRO COUNTY19</v>
          </cell>
        </row>
        <row r="223">
          <cell r="B223" t="str">
            <v>Magdalena</v>
          </cell>
        </row>
        <row r="224">
          <cell r="B224" t="str">
            <v>Socorro</v>
          </cell>
        </row>
        <row r="225">
          <cell r="B225" t="str">
            <v>Socorro General Hospital</v>
          </cell>
        </row>
        <row r="226">
          <cell r="A226" t="str">
            <v>(calculated in Lincoln)</v>
          </cell>
          <cell r="B226" t="str">
            <v>Carrizozo SWCD</v>
          </cell>
        </row>
        <row r="227">
          <cell r="A227" t="str">
            <v>(calculated in Lincoln)</v>
          </cell>
          <cell r="B227" t="str">
            <v>Claunch-Pinto SWCD</v>
          </cell>
        </row>
        <row r="228">
          <cell r="A228" t="str">
            <v>(calculated in Bernalillo)</v>
          </cell>
          <cell r="B228" t="str">
            <v>Middle Rio Grande CD</v>
          </cell>
        </row>
        <row r="229">
          <cell r="A229" t="str">
            <v>(calculated in Sierra)</v>
          </cell>
          <cell r="B229" t="str">
            <v>Sierra SWCD</v>
          </cell>
        </row>
        <row r="230">
          <cell r="B230" t="str">
            <v>Socorro SWCD</v>
          </cell>
        </row>
        <row r="232">
          <cell r="A232" t="str">
            <v>TAOS COUNTY</v>
          </cell>
        </row>
        <row r="233">
          <cell r="B233" t="str">
            <v>Questa</v>
          </cell>
        </row>
        <row r="234">
          <cell r="B234" t="str">
            <v>Red River</v>
          </cell>
        </row>
        <row r="235">
          <cell r="B235" t="str">
            <v>Taos</v>
          </cell>
        </row>
        <row r="236">
          <cell r="B236" t="str">
            <v>Taos Ski Valley</v>
          </cell>
        </row>
        <row r="237">
          <cell r="B237" t="str">
            <v>El Prado WSD</v>
          </cell>
        </row>
        <row r="238">
          <cell r="B238" t="str">
            <v>El Valle de los Ranchos SWCD</v>
          </cell>
        </row>
        <row r="239">
          <cell r="B239" t="str">
            <v>Taos SWCD</v>
          </cell>
        </row>
        <row r="241">
          <cell r="A241" t="str">
            <v>TORRANCE COUNTY</v>
          </cell>
        </row>
        <row r="242">
          <cell r="B242" t="str">
            <v>Encino</v>
          </cell>
        </row>
        <row r="243">
          <cell r="B243" t="str">
            <v>Estancia</v>
          </cell>
        </row>
        <row r="244">
          <cell r="B244" t="str">
            <v>Moriarty</v>
          </cell>
        </row>
        <row r="245">
          <cell r="B245" t="str">
            <v>Mountainair</v>
          </cell>
        </row>
        <row r="246">
          <cell r="B246" t="str">
            <v>Willard</v>
          </cell>
        </row>
        <row r="247">
          <cell r="A247" t="str">
            <v>(calculated in Lincoln)</v>
          </cell>
          <cell r="B247" t="str">
            <v>Carrizozo SWCD</v>
          </cell>
        </row>
        <row r="248">
          <cell r="A248" t="str">
            <v>(calculated in Lincoln)</v>
          </cell>
          <cell r="B248" t="str">
            <v>Claunch-Pinto SWCD</v>
          </cell>
        </row>
        <row r="249">
          <cell r="B249" t="str">
            <v>East Torrance SWCD</v>
          </cell>
        </row>
        <row r="250">
          <cell r="A250" t="str">
            <v>(calculated in Santa Fe)</v>
          </cell>
          <cell r="B250" t="str">
            <v>Edgewood SWCD</v>
          </cell>
        </row>
        <row r="252">
          <cell r="A252" t="str">
            <v>UNION COUNTY</v>
          </cell>
        </row>
        <row r="253">
          <cell r="B253" t="str">
            <v>Clayton</v>
          </cell>
        </row>
        <row r="254">
          <cell r="B254" t="str">
            <v>Des Moines</v>
          </cell>
        </row>
        <row r="255">
          <cell r="B255" t="str">
            <v>Folsom</v>
          </cell>
        </row>
        <row r="256">
          <cell r="B256" t="str">
            <v>Grenville</v>
          </cell>
        </row>
        <row r="258">
          <cell r="A258" t="str">
            <v>VALENCIA COUNTY19</v>
          </cell>
        </row>
        <row r="259">
          <cell r="B259" t="str">
            <v>Belen</v>
          </cell>
        </row>
        <row r="260">
          <cell r="B260" t="str">
            <v>Bosque Farms</v>
          </cell>
        </row>
        <row r="261">
          <cell r="B261" t="str">
            <v>Los Lunas</v>
          </cell>
        </row>
        <row r="262">
          <cell r="B262" t="str">
            <v>Peralta</v>
          </cell>
        </row>
        <row r="263">
          <cell r="B263" t="str">
            <v>Rio Communities</v>
          </cell>
        </row>
        <row r="264">
          <cell r="B264" t="str">
            <v>Valencia County Hospital</v>
          </cell>
        </row>
        <row r="265">
          <cell r="A265" t="str">
            <v>(calculated in Bernalillo)</v>
          </cell>
          <cell r="B265" t="str">
            <v>Middle Rio Grande CD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5">
          <cell r="N5">
            <v>11.85</v>
          </cell>
          <cell r="U5">
            <v>1.0375248866347606</v>
          </cell>
        </row>
      </sheetData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2">
    <tabColor indexed="12"/>
  </sheetPr>
  <dimension ref="A1:CR229"/>
  <sheetViews>
    <sheetView tabSelected="1" view="pageBreakPreview" topLeftCell="A133" zoomScale="130" zoomScaleNormal="100" zoomScaleSheetLayoutView="130" workbookViewId="0">
      <selection activeCell="I140" sqref="I140"/>
    </sheetView>
  </sheetViews>
  <sheetFormatPr defaultColWidth="12" defaultRowHeight="12.75" x14ac:dyDescent="0.2"/>
  <cols>
    <col min="1" max="1" width="29.42578125" style="3" customWidth="1"/>
    <col min="2" max="2" width="7.85546875" style="3" customWidth="1"/>
    <col min="3" max="3" width="19.42578125" style="3" customWidth="1"/>
    <col min="4" max="4" width="18.42578125" style="3" customWidth="1"/>
    <col min="5" max="5" width="18.5703125" style="3" customWidth="1"/>
    <col min="6" max="6" width="16.5703125" style="3" customWidth="1"/>
    <col min="7" max="7" width="18.85546875" style="3" customWidth="1"/>
    <col min="8" max="9" width="19.140625" style="3" customWidth="1"/>
    <col min="10" max="10" width="15.85546875" style="3" customWidth="1"/>
    <col min="11" max="16384" width="12" style="3"/>
  </cols>
  <sheetData>
    <row r="1" spans="1:96" x14ac:dyDescent="0.2">
      <c r="A1" s="1"/>
      <c r="B1" s="1"/>
      <c r="C1" s="1"/>
      <c r="D1" s="2"/>
      <c r="F1" s="1"/>
      <c r="G1" s="1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</row>
    <row r="2" spans="1:96" x14ac:dyDescent="0.2">
      <c r="A2" s="1"/>
      <c r="B2" s="1"/>
      <c r="C2" s="1"/>
      <c r="D2" s="2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</row>
    <row r="3" spans="1:96" x14ac:dyDescent="0.2">
      <c r="A3" s="138" t="s">
        <v>254</v>
      </c>
      <c r="B3" s="138"/>
      <c r="C3" s="138"/>
      <c r="D3" s="138"/>
      <c r="E3" s="138"/>
      <c r="F3" s="138"/>
      <c r="G3" s="138"/>
      <c r="H3" s="138"/>
      <c r="I3" s="138"/>
      <c r="J3" s="13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</row>
    <row r="4" spans="1:9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</row>
    <row r="5" spans="1:96" x14ac:dyDescent="0.2">
      <c r="A5" s="6"/>
      <c r="B5" s="7"/>
      <c r="C5" s="7"/>
      <c r="D5" s="7"/>
      <c r="E5" s="7"/>
      <c r="F5" s="7"/>
      <c r="G5" s="7"/>
      <c r="H5" s="8" t="s">
        <v>1</v>
      </c>
      <c r="I5" s="8" t="s">
        <v>1</v>
      </c>
    </row>
    <row r="6" spans="1:96" x14ac:dyDescent="0.2">
      <c r="A6" s="9"/>
      <c r="B6" s="10"/>
      <c r="C6" s="11" t="s">
        <v>2</v>
      </c>
      <c r="D6" s="11" t="s">
        <v>3</v>
      </c>
      <c r="E6" s="12" t="s">
        <v>4</v>
      </c>
      <c r="F6" s="12"/>
      <c r="G6" s="11" t="s">
        <v>5</v>
      </c>
      <c r="H6" s="11" t="s">
        <v>6</v>
      </c>
      <c r="I6" s="11" t="s">
        <v>7</v>
      </c>
    </row>
    <row r="7" spans="1:96" x14ac:dyDescent="0.2">
      <c r="A7" s="13" t="s">
        <v>8</v>
      </c>
      <c r="B7" s="14" t="s">
        <v>9</v>
      </c>
      <c r="C7" s="14" t="s">
        <v>10</v>
      </c>
      <c r="D7" s="14" t="s">
        <v>10</v>
      </c>
      <c r="E7" s="14" t="s">
        <v>11</v>
      </c>
      <c r="F7" s="14" t="s">
        <v>12</v>
      </c>
      <c r="G7" s="14" t="s">
        <v>11</v>
      </c>
      <c r="H7" s="14" t="s">
        <v>10</v>
      </c>
      <c r="I7" s="14" t="s">
        <v>10</v>
      </c>
    </row>
    <row r="8" spans="1:96" s="115" customFormat="1" x14ac:dyDescent="0.2">
      <c r="A8" s="110" t="s">
        <v>13</v>
      </c>
      <c r="B8" s="111"/>
      <c r="C8" s="112">
        <v>12800630246</v>
      </c>
      <c r="D8" s="112">
        <v>3800554500</v>
      </c>
      <c r="E8" s="112"/>
      <c r="F8" s="112"/>
      <c r="G8" s="112"/>
      <c r="H8" s="113"/>
      <c r="I8" s="114">
        <f>C8+D8</f>
        <v>16601184746</v>
      </c>
    </row>
    <row r="9" spans="1:96" x14ac:dyDescent="0.2">
      <c r="A9" s="15" t="s">
        <v>14</v>
      </c>
      <c r="B9" s="19" t="s">
        <v>15</v>
      </c>
      <c r="C9" s="16">
        <v>10424835495</v>
      </c>
      <c r="D9" s="16">
        <v>3241187957</v>
      </c>
      <c r="E9" s="16"/>
      <c r="F9" s="16"/>
      <c r="G9" s="16"/>
      <c r="H9" s="17">
        <f>C9+D9</f>
        <v>13666023452</v>
      </c>
      <c r="I9" s="18"/>
    </row>
    <row r="10" spans="1:96" x14ac:dyDescent="0.2">
      <c r="A10" s="15" t="s">
        <v>16</v>
      </c>
      <c r="B10" s="19" t="s">
        <v>17</v>
      </c>
      <c r="C10" s="16">
        <v>0</v>
      </c>
      <c r="D10" s="16">
        <v>0</v>
      </c>
      <c r="E10" s="16"/>
      <c r="F10" s="16"/>
      <c r="G10" s="16"/>
      <c r="H10" s="17">
        <f t="shared" ref="H10:H13" si="0">C10+D10</f>
        <v>0</v>
      </c>
      <c r="I10" s="18"/>
    </row>
    <row r="11" spans="1:96" x14ac:dyDescent="0.2">
      <c r="A11" s="15" t="s">
        <v>18</v>
      </c>
      <c r="B11" s="19" t="s">
        <v>19</v>
      </c>
      <c r="C11" s="16">
        <v>248767161</v>
      </c>
      <c r="D11" s="37">
        <v>25951524</v>
      </c>
      <c r="E11" s="16"/>
      <c r="F11" s="16"/>
      <c r="G11" s="16"/>
      <c r="H11" s="17">
        <f t="shared" si="0"/>
        <v>274718685</v>
      </c>
      <c r="I11" s="18"/>
    </row>
    <row r="12" spans="1:96" x14ac:dyDescent="0.2">
      <c r="A12" s="15" t="s">
        <v>21</v>
      </c>
      <c r="B12" s="19" t="s">
        <v>22</v>
      </c>
      <c r="C12" s="16">
        <v>8530392</v>
      </c>
      <c r="D12" s="16">
        <v>4229803</v>
      </c>
      <c r="E12" s="16"/>
      <c r="F12" s="16"/>
      <c r="G12" s="16"/>
      <c r="H12" s="17">
        <f t="shared" si="0"/>
        <v>12760195</v>
      </c>
      <c r="I12" s="18"/>
      <c r="J12" s="3" t="s">
        <v>23</v>
      </c>
    </row>
    <row r="13" spans="1:96" x14ac:dyDescent="0.2">
      <c r="A13" s="15" t="s">
        <v>251</v>
      </c>
      <c r="B13" s="19" t="s">
        <v>250</v>
      </c>
      <c r="C13" s="16">
        <v>0</v>
      </c>
      <c r="D13" s="16">
        <f>12530+296131</f>
        <v>308661</v>
      </c>
      <c r="E13" s="16"/>
      <c r="F13" s="16"/>
      <c r="G13" s="16"/>
      <c r="H13" s="17">
        <f t="shared" si="0"/>
        <v>308661</v>
      </c>
      <c r="I13" s="18"/>
      <c r="J13" s="20">
        <f>H13+H137+H152+H153</f>
        <v>150246542</v>
      </c>
    </row>
    <row r="14" spans="1:96" x14ac:dyDescent="0.2">
      <c r="A14" s="15"/>
      <c r="B14" s="19"/>
      <c r="C14" s="16"/>
      <c r="D14" s="16"/>
      <c r="E14" s="16"/>
      <c r="F14" s="16"/>
      <c r="G14" s="16"/>
      <c r="H14" s="17"/>
      <c r="I14" s="18"/>
      <c r="J14" s="21"/>
    </row>
    <row r="15" spans="1:96" x14ac:dyDescent="0.2">
      <c r="A15" s="15"/>
      <c r="B15" s="1"/>
      <c r="C15" s="16"/>
      <c r="D15" s="16"/>
      <c r="E15" s="16"/>
      <c r="F15" s="16"/>
      <c r="G15" s="16"/>
      <c r="H15" s="17"/>
      <c r="I15" s="18"/>
    </row>
    <row r="16" spans="1:96" s="115" customFormat="1" x14ac:dyDescent="0.2">
      <c r="A16" s="110" t="s">
        <v>27</v>
      </c>
      <c r="B16" s="111"/>
      <c r="C16" s="112">
        <v>80206928</v>
      </c>
      <c r="D16" s="112">
        <v>48669873</v>
      </c>
      <c r="E16" s="112"/>
      <c r="F16" s="112"/>
      <c r="G16" s="112"/>
      <c r="H16" s="113"/>
      <c r="I16" s="114">
        <f>C16+D16</f>
        <v>128876801</v>
      </c>
    </row>
    <row r="17" spans="1:9" x14ac:dyDescent="0.2">
      <c r="A17" s="15" t="s">
        <v>28</v>
      </c>
      <c r="B17" s="19" t="s">
        <v>29</v>
      </c>
      <c r="C17" s="16">
        <v>2912749</v>
      </c>
      <c r="D17" s="16">
        <v>3275070</v>
      </c>
      <c r="E17" s="16"/>
      <c r="F17" s="16"/>
      <c r="G17" s="16"/>
      <c r="H17" s="17">
        <f>C17+D17</f>
        <v>6187819</v>
      </c>
      <c r="I17" s="18"/>
    </row>
    <row r="18" spans="1:9" x14ac:dyDescent="0.2">
      <c r="A18" s="15"/>
      <c r="B18" s="1"/>
      <c r="C18" s="16"/>
      <c r="D18" s="16"/>
      <c r="E18" s="16"/>
      <c r="F18" s="16"/>
      <c r="G18" s="16"/>
      <c r="H18" s="17"/>
      <c r="I18" s="18">
        <f t="shared" ref="I18:I43" si="1">C18+D18</f>
        <v>0</v>
      </c>
    </row>
    <row r="19" spans="1:9" s="115" customFormat="1" x14ac:dyDescent="0.2">
      <c r="A19" s="110" t="s">
        <v>30</v>
      </c>
      <c r="B19" s="111"/>
      <c r="C19" s="112">
        <v>676010813</v>
      </c>
      <c r="D19" s="112">
        <v>555251484</v>
      </c>
      <c r="E19" s="112">
        <v>32940428.140000001</v>
      </c>
      <c r="F19" s="112">
        <v>8042893.5499999989</v>
      </c>
      <c r="G19" s="112"/>
      <c r="H19" s="113"/>
      <c r="I19" s="114">
        <f>SUM(C19:G19)</f>
        <v>1272245618.6900001</v>
      </c>
    </row>
    <row r="20" spans="1:9" x14ac:dyDescent="0.2">
      <c r="A20" s="15" t="s">
        <v>31</v>
      </c>
      <c r="B20" s="19" t="s">
        <v>32</v>
      </c>
      <c r="C20" s="16">
        <v>8470427</v>
      </c>
      <c r="D20" s="16">
        <v>2951183</v>
      </c>
      <c r="E20" s="16"/>
      <c r="F20" s="16"/>
      <c r="G20" s="16"/>
      <c r="H20" s="17">
        <f t="shared" ref="H20:H23" si="2">C20+D20</f>
        <v>11421610</v>
      </c>
      <c r="I20" s="18"/>
    </row>
    <row r="21" spans="1:9" x14ac:dyDescent="0.2">
      <c r="A21" s="15" t="s">
        <v>33</v>
      </c>
      <c r="B21" s="19" t="s">
        <v>34</v>
      </c>
      <c r="C21" s="16">
        <v>4804044</v>
      </c>
      <c r="D21" s="16">
        <v>2269076</v>
      </c>
      <c r="E21" s="16"/>
      <c r="F21" s="16"/>
      <c r="G21" s="16"/>
      <c r="H21" s="17">
        <f t="shared" si="2"/>
        <v>7073120</v>
      </c>
      <c r="I21" s="18"/>
    </row>
    <row r="22" spans="1:9" x14ac:dyDescent="0.2">
      <c r="A22" s="15" t="s">
        <v>35</v>
      </c>
      <c r="B22" s="19" t="s">
        <v>36</v>
      </c>
      <c r="C22" s="16">
        <v>1562407</v>
      </c>
      <c r="D22" s="16">
        <v>878660</v>
      </c>
      <c r="E22" s="16"/>
      <c r="F22" s="16"/>
      <c r="G22" s="16"/>
      <c r="H22" s="17">
        <f t="shared" si="2"/>
        <v>2441067</v>
      </c>
      <c r="I22" s="18"/>
    </row>
    <row r="23" spans="1:9" x14ac:dyDescent="0.2">
      <c r="A23" s="15" t="s">
        <v>37</v>
      </c>
      <c r="B23" s="19" t="s">
        <v>29</v>
      </c>
      <c r="C23" s="16">
        <v>492472940</v>
      </c>
      <c r="D23" s="16">
        <v>241361399</v>
      </c>
      <c r="E23" s="16"/>
      <c r="F23" s="16"/>
      <c r="G23" s="16"/>
      <c r="H23" s="17">
        <f t="shared" si="2"/>
        <v>733834339</v>
      </c>
      <c r="I23" s="18"/>
    </row>
    <row r="24" spans="1:9" x14ac:dyDescent="0.2">
      <c r="A24" s="15"/>
      <c r="B24" s="1"/>
      <c r="C24" s="16"/>
      <c r="D24" s="16"/>
      <c r="E24" s="16"/>
      <c r="F24" s="16"/>
      <c r="G24" s="16"/>
      <c r="H24" s="17"/>
      <c r="I24" s="18"/>
    </row>
    <row r="25" spans="1:9" s="115" customFormat="1" x14ac:dyDescent="0.2">
      <c r="A25" s="110" t="s">
        <v>38</v>
      </c>
      <c r="B25" s="111"/>
      <c r="C25" s="112">
        <v>129056444</v>
      </c>
      <c r="D25" s="112">
        <v>222335742</v>
      </c>
      <c r="E25" s="112"/>
      <c r="F25" s="112"/>
      <c r="G25" s="112"/>
      <c r="H25" s="113"/>
      <c r="I25" s="114">
        <f t="shared" si="1"/>
        <v>351392186</v>
      </c>
    </row>
    <row r="26" spans="1:9" x14ac:dyDescent="0.2">
      <c r="A26" s="15" t="s">
        <v>39</v>
      </c>
      <c r="B26" s="19" t="s">
        <v>40</v>
      </c>
      <c r="C26" s="16">
        <v>65349483</v>
      </c>
      <c r="D26" s="16">
        <v>60431967</v>
      </c>
      <c r="E26" s="16"/>
      <c r="F26" s="16"/>
      <c r="G26" s="16"/>
      <c r="H26" s="17">
        <f>C26+D26</f>
        <v>125781450</v>
      </c>
      <c r="I26" s="18"/>
    </row>
    <row r="27" spans="1:9" x14ac:dyDescent="0.2">
      <c r="A27" s="1" t="s">
        <v>41</v>
      </c>
      <c r="B27" s="19" t="s">
        <v>42</v>
      </c>
      <c r="C27" s="16">
        <v>9902542</v>
      </c>
      <c r="D27" s="16">
        <v>35731558</v>
      </c>
      <c r="E27" s="16"/>
      <c r="F27" s="16"/>
      <c r="G27" s="16"/>
      <c r="H27" s="17">
        <f>C27+D27</f>
        <v>45634100</v>
      </c>
      <c r="I27" s="18"/>
    </row>
    <row r="28" spans="1:9" x14ac:dyDescent="0.2">
      <c r="A28" s="1"/>
      <c r="B28" s="1"/>
      <c r="C28" s="16"/>
      <c r="D28" s="16"/>
      <c r="E28" s="16"/>
      <c r="F28" s="16"/>
      <c r="G28" s="16"/>
      <c r="H28" s="17"/>
      <c r="I28" s="18">
        <f t="shared" si="1"/>
        <v>0</v>
      </c>
    </row>
    <row r="29" spans="1:9" s="115" customFormat="1" x14ac:dyDescent="0.2">
      <c r="A29" s="110" t="s">
        <v>43</v>
      </c>
      <c r="B29" s="111"/>
      <c r="C29" s="112">
        <v>400575036</v>
      </c>
      <c r="D29" s="112">
        <v>217807275</v>
      </c>
      <c r="E29" s="112">
        <v>25523560.52</v>
      </c>
      <c r="F29" s="112">
        <v>5282321.9799999995</v>
      </c>
      <c r="G29" s="112"/>
      <c r="H29" s="113"/>
      <c r="I29" s="114">
        <f>C29+D29+E29+F29+G29</f>
        <v>649188193.5</v>
      </c>
    </row>
    <row r="30" spans="1:9" x14ac:dyDescent="0.2">
      <c r="A30" s="1" t="s">
        <v>44</v>
      </c>
      <c r="B30" s="19" t="s">
        <v>45</v>
      </c>
      <c r="C30" s="16">
        <v>207338293</v>
      </c>
      <c r="D30" s="16">
        <v>56714925</v>
      </c>
      <c r="E30" s="16"/>
      <c r="F30" s="16"/>
      <c r="G30" s="16"/>
      <c r="H30" s="17">
        <f>C30+D30</f>
        <v>264053218</v>
      </c>
      <c r="I30" s="18"/>
    </row>
    <row r="31" spans="1:9" x14ac:dyDescent="0.2">
      <c r="A31" s="1" t="s">
        <v>46</v>
      </c>
      <c r="B31" s="19" t="s">
        <v>40</v>
      </c>
      <c r="C31" s="16">
        <v>9177494</v>
      </c>
      <c r="D31" s="16">
        <v>4246717</v>
      </c>
      <c r="E31" s="16"/>
      <c r="F31" s="16"/>
      <c r="G31" s="16"/>
      <c r="H31" s="17">
        <f t="shared" ref="H31:H35" si="3">C31+D31</f>
        <v>13424211</v>
      </c>
      <c r="I31" s="18"/>
    </row>
    <row r="32" spans="1:9" x14ac:dyDescent="0.2">
      <c r="A32" s="1" t="s">
        <v>47</v>
      </c>
      <c r="B32" s="19" t="s">
        <v>42</v>
      </c>
      <c r="C32" s="16">
        <v>11805459</v>
      </c>
      <c r="D32" s="16">
        <v>5985496</v>
      </c>
      <c r="E32" s="16"/>
      <c r="F32" s="16"/>
      <c r="G32" s="16"/>
      <c r="H32" s="17">
        <f t="shared" si="3"/>
        <v>17790955</v>
      </c>
      <c r="I32" s="18"/>
    </row>
    <row r="33" spans="1:9" x14ac:dyDescent="0.2">
      <c r="A33" s="1" t="s">
        <v>48</v>
      </c>
      <c r="B33" s="19" t="s">
        <v>49</v>
      </c>
      <c r="C33" s="16">
        <v>1643274</v>
      </c>
      <c r="D33" s="16">
        <v>1133950</v>
      </c>
      <c r="E33" s="16"/>
      <c r="F33" s="16"/>
      <c r="G33" s="16"/>
      <c r="H33" s="17">
        <f t="shared" si="3"/>
        <v>2777224</v>
      </c>
      <c r="I33" s="18"/>
    </row>
    <row r="34" spans="1:9" x14ac:dyDescent="0.2">
      <c r="A34" s="1" t="s">
        <v>50</v>
      </c>
      <c r="B34" s="19" t="s">
        <v>51</v>
      </c>
      <c r="C34" s="16">
        <v>60919639</v>
      </c>
      <c r="D34" s="16">
        <v>40393702</v>
      </c>
      <c r="E34" s="16"/>
      <c r="F34" s="16"/>
      <c r="G34" s="16"/>
      <c r="H34" s="17">
        <f t="shared" si="3"/>
        <v>101313341</v>
      </c>
      <c r="I34" s="18"/>
    </row>
    <row r="35" spans="1:9" x14ac:dyDescent="0.2">
      <c r="A35" s="1" t="s">
        <v>52</v>
      </c>
      <c r="B35" s="19" t="s">
        <v>53</v>
      </c>
      <c r="C35" s="16">
        <v>7831606</v>
      </c>
      <c r="D35" s="16">
        <v>3362422</v>
      </c>
      <c r="E35" s="16"/>
      <c r="F35" s="16"/>
      <c r="G35" s="16"/>
      <c r="H35" s="17">
        <f t="shared" si="3"/>
        <v>11194028</v>
      </c>
      <c r="I35" s="18"/>
    </row>
    <row r="36" spans="1:9" x14ac:dyDescent="0.2">
      <c r="A36" s="1"/>
      <c r="B36" s="1"/>
      <c r="C36" s="16"/>
      <c r="D36" s="16"/>
      <c r="E36" s="16"/>
      <c r="F36" s="16"/>
      <c r="G36" s="16"/>
      <c r="H36" s="17"/>
      <c r="I36" s="18">
        <f t="shared" si="1"/>
        <v>0</v>
      </c>
    </row>
    <row r="37" spans="1:9" s="115" customFormat="1" x14ac:dyDescent="0.2">
      <c r="A37" s="110" t="s">
        <v>54</v>
      </c>
      <c r="B37" s="111"/>
      <c r="C37" s="112">
        <v>574310928</v>
      </c>
      <c r="D37" s="112">
        <v>364929859</v>
      </c>
      <c r="E37" s="112"/>
      <c r="F37" s="112"/>
      <c r="G37" s="112"/>
      <c r="H37" s="113"/>
      <c r="I37" s="114">
        <f t="shared" si="1"/>
        <v>939240787</v>
      </c>
    </row>
    <row r="38" spans="1:9" x14ac:dyDescent="0.2">
      <c r="A38" s="1" t="s">
        <v>55</v>
      </c>
      <c r="B38" s="19" t="s">
        <v>29</v>
      </c>
      <c r="C38" s="16">
        <v>464139307</v>
      </c>
      <c r="D38" s="16">
        <v>167357263</v>
      </c>
      <c r="E38" s="16"/>
      <c r="F38" s="16"/>
      <c r="G38" s="16"/>
      <c r="H38" s="17">
        <f>C38+D38</f>
        <v>631496570</v>
      </c>
      <c r="I38" s="18"/>
    </row>
    <row r="39" spans="1:9" x14ac:dyDescent="0.2">
      <c r="A39" s="1" t="s">
        <v>56</v>
      </c>
      <c r="B39" s="19" t="s">
        <v>57</v>
      </c>
      <c r="C39" s="16">
        <v>543844</v>
      </c>
      <c r="D39" s="16">
        <v>147748</v>
      </c>
      <c r="E39" s="16"/>
      <c r="F39" s="16"/>
      <c r="G39" s="16"/>
      <c r="H39" s="17">
        <f t="shared" ref="H39:H41" si="4">C39+D39</f>
        <v>691592</v>
      </c>
      <c r="I39" s="18"/>
    </row>
    <row r="40" spans="1:9" x14ac:dyDescent="0.2">
      <c r="A40" s="1" t="s">
        <v>58</v>
      </c>
      <c r="B40" s="19" t="s">
        <v>15</v>
      </c>
      <c r="C40" s="16">
        <v>4380170</v>
      </c>
      <c r="D40" s="16">
        <v>3386585</v>
      </c>
      <c r="E40" s="16"/>
      <c r="F40" s="16"/>
      <c r="G40" s="16"/>
      <c r="H40" s="17">
        <f t="shared" si="4"/>
        <v>7766755</v>
      </c>
      <c r="I40" s="18"/>
    </row>
    <row r="41" spans="1:9" x14ac:dyDescent="0.2">
      <c r="A41" s="1" t="s">
        <v>59</v>
      </c>
      <c r="B41" s="19" t="s">
        <v>60</v>
      </c>
      <c r="C41" s="16">
        <v>4862780</v>
      </c>
      <c r="D41" s="16">
        <v>3171697</v>
      </c>
      <c r="E41" s="16"/>
      <c r="F41" s="16"/>
      <c r="G41" s="16"/>
      <c r="H41" s="17">
        <f t="shared" si="4"/>
        <v>8034477</v>
      </c>
      <c r="I41" s="18"/>
    </row>
    <row r="42" spans="1:9" x14ac:dyDescent="0.2">
      <c r="A42" s="1"/>
      <c r="B42" s="1"/>
      <c r="C42" s="16"/>
      <c r="D42" s="16"/>
      <c r="E42" s="16"/>
      <c r="F42" s="16"/>
      <c r="G42" s="16"/>
      <c r="H42" s="17"/>
      <c r="I42" s="18"/>
    </row>
    <row r="43" spans="1:9" s="115" customFormat="1" x14ac:dyDescent="0.2">
      <c r="A43" s="111" t="s">
        <v>61</v>
      </c>
      <c r="B43" s="111"/>
      <c r="C43" s="112">
        <v>17072583</v>
      </c>
      <c r="D43" s="112">
        <v>74275885</v>
      </c>
      <c r="E43" s="112"/>
      <c r="F43" s="112"/>
      <c r="G43" s="112"/>
      <c r="H43" s="113"/>
      <c r="I43" s="114">
        <f t="shared" si="1"/>
        <v>91348468</v>
      </c>
    </row>
    <row r="44" spans="1:9" x14ac:dyDescent="0.2">
      <c r="A44" s="1" t="s">
        <v>62</v>
      </c>
      <c r="B44" s="19" t="s">
        <v>36</v>
      </c>
      <c r="C44" s="16">
        <v>6530756</v>
      </c>
      <c r="D44" s="16">
        <v>6230514</v>
      </c>
      <c r="E44" s="16"/>
      <c r="F44" s="16"/>
      <c r="G44" s="16"/>
      <c r="H44" s="17">
        <v>12761270</v>
      </c>
      <c r="I44" s="17"/>
    </row>
    <row r="45" spans="1:9" ht="15.75" customHeight="1" x14ac:dyDescent="0.2">
      <c r="A45" s="1"/>
      <c r="B45" s="1"/>
      <c r="C45" s="16"/>
      <c r="D45" s="16"/>
      <c r="E45" s="16"/>
      <c r="F45" s="16"/>
      <c r="G45" s="16"/>
      <c r="H45" s="17"/>
      <c r="I45" s="17"/>
    </row>
    <row r="46" spans="1:9" s="115" customFormat="1" x14ac:dyDescent="0.2">
      <c r="A46" s="110" t="s">
        <v>63</v>
      </c>
      <c r="B46" s="111"/>
      <c r="C46" s="112">
        <v>3090064154</v>
      </c>
      <c r="D46" s="112">
        <v>1360533736</v>
      </c>
      <c r="E46" s="112"/>
      <c r="F46" s="112"/>
      <c r="G46" s="112"/>
      <c r="H46" s="113"/>
      <c r="I46" s="113">
        <f>C46+D46+E46+F46+G46</f>
        <v>4450597890</v>
      </c>
    </row>
    <row r="47" spans="1:9" x14ac:dyDescent="0.2">
      <c r="A47" s="1" t="s">
        <v>64</v>
      </c>
      <c r="B47" s="19" t="s">
        <v>60</v>
      </c>
      <c r="C47" s="16">
        <v>1644080108</v>
      </c>
      <c r="D47" s="16">
        <v>721555259</v>
      </c>
      <c r="E47" s="16"/>
      <c r="F47" s="16"/>
      <c r="G47" s="16"/>
      <c r="H47" s="17">
        <f>C47+D47</f>
        <v>2365635367</v>
      </c>
      <c r="I47" s="17"/>
    </row>
    <row r="48" spans="1:9" x14ac:dyDescent="0.2">
      <c r="A48" s="1" t="s">
        <v>65</v>
      </c>
      <c r="B48" s="19" t="s">
        <v>51</v>
      </c>
      <c r="C48" s="16">
        <v>9609086</v>
      </c>
      <c r="D48" s="16">
        <v>10633382</v>
      </c>
      <c r="E48" s="16"/>
      <c r="F48" s="16"/>
      <c r="G48" s="16"/>
      <c r="H48" s="17">
        <f t="shared" ref="H48:H50" si="5">C48+D48</f>
        <v>20242468</v>
      </c>
      <c r="I48" s="17"/>
    </row>
    <row r="49" spans="1:9" x14ac:dyDescent="0.2">
      <c r="A49" s="1" t="s">
        <v>66</v>
      </c>
      <c r="B49" s="19" t="s">
        <v>67</v>
      </c>
      <c r="C49" s="16">
        <v>54717599</v>
      </c>
      <c r="D49" s="16">
        <v>12300988</v>
      </c>
      <c r="E49" s="16"/>
      <c r="F49" s="16"/>
      <c r="G49" s="16"/>
      <c r="H49" s="17">
        <f t="shared" si="5"/>
        <v>67018587</v>
      </c>
      <c r="I49" s="17"/>
    </row>
    <row r="50" spans="1:9" x14ac:dyDescent="0.2">
      <c r="A50" s="1" t="s">
        <v>68</v>
      </c>
      <c r="B50" s="19" t="s">
        <v>69</v>
      </c>
      <c r="C50" s="16">
        <v>166168941</v>
      </c>
      <c r="D50" s="16">
        <v>97721876</v>
      </c>
      <c r="E50" s="16"/>
      <c r="F50" s="16"/>
      <c r="G50" s="16"/>
      <c r="H50" s="17">
        <f t="shared" si="5"/>
        <v>263890817</v>
      </c>
      <c r="I50" s="17"/>
    </row>
    <row r="51" spans="1:9" x14ac:dyDescent="0.2">
      <c r="A51" s="23"/>
      <c r="B51" s="24"/>
      <c r="C51" s="25"/>
      <c r="D51" s="25"/>
      <c r="E51" s="25"/>
      <c r="F51" s="25"/>
      <c r="G51" s="25"/>
      <c r="H51" s="8" t="s">
        <v>1</v>
      </c>
      <c r="I51" s="8" t="s">
        <v>1</v>
      </c>
    </row>
    <row r="52" spans="1:9" x14ac:dyDescent="0.2">
      <c r="A52" s="26"/>
      <c r="B52" s="12"/>
      <c r="C52" s="27" t="s">
        <v>2</v>
      </c>
      <c r="D52" s="27" t="s">
        <v>3</v>
      </c>
      <c r="E52" s="28" t="s">
        <v>4</v>
      </c>
      <c r="F52" s="28"/>
      <c r="G52" s="27" t="s">
        <v>5</v>
      </c>
      <c r="H52" s="11" t="s">
        <v>6</v>
      </c>
      <c r="I52" s="11" t="s">
        <v>7</v>
      </c>
    </row>
    <row r="53" spans="1:9" x14ac:dyDescent="0.2">
      <c r="A53" s="13" t="s">
        <v>8</v>
      </c>
      <c r="B53" s="14" t="s">
        <v>9</v>
      </c>
      <c r="C53" s="29" t="s">
        <v>10</v>
      </c>
      <c r="D53" s="29" t="s">
        <v>10</v>
      </c>
      <c r="E53" s="29" t="s">
        <v>11</v>
      </c>
      <c r="F53" s="29" t="s">
        <v>12</v>
      </c>
      <c r="G53" s="29" t="s">
        <v>11</v>
      </c>
      <c r="H53" s="14" t="s">
        <v>10</v>
      </c>
      <c r="I53" s="14" t="s">
        <v>10</v>
      </c>
    </row>
    <row r="54" spans="1:9" s="33" customFormat="1" x14ac:dyDescent="0.2">
      <c r="A54" s="30" t="s">
        <v>70</v>
      </c>
      <c r="B54" s="31">
        <v>18</v>
      </c>
      <c r="C54" s="32">
        <v>54035460</v>
      </c>
      <c r="D54" s="32">
        <v>23594849</v>
      </c>
      <c r="E54" s="32"/>
      <c r="F54" s="32"/>
      <c r="G54" s="32"/>
      <c r="H54" s="17">
        <f>C54+D54</f>
        <v>77630309</v>
      </c>
      <c r="I54" s="32"/>
    </row>
    <row r="55" spans="1:9" s="33" customFormat="1" x14ac:dyDescent="0.2">
      <c r="A55" s="30"/>
      <c r="B55" s="31"/>
      <c r="C55" s="34"/>
      <c r="D55" s="34"/>
      <c r="E55" s="32"/>
      <c r="F55" s="32"/>
      <c r="G55" s="32"/>
      <c r="H55" s="17"/>
      <c r="I55" s="32"/>
    </row>
    <row r="56" spans="1:9" s="115" customFormat="1" x14ac:dyDescent="0.2">
      <c r="A56" s="111" t="s">
        <v>71</v>
      </c>
      <c r="B56" s="111"/>
      <c r="C56" s="112">
        <v>717533960</v>
      </c>
      <c r="D56" s="112">
        <v>1506453569</v>
      </c>
      <c r="E56" s="112">
        <v>1877479852.1200004</v>
      </c>
      <c r="F56" s="112">
        <v>452591373.69000006</v>
      </c>
      <c r="G56" s="112"/>
      <c r="H56" s="113"/>
      <c r="I56" s="113">
        <f>C56+D56+E56+F56+G56</f>
        <v>4554058754.8100004</v>
      </c>
    </row>
    <row r="57" spans="1:9" x14ac:dyDescent="0.2">
      <c r="A57" s="1" t="s">
        <v>72</v>
      </c>
      <c r="B57" s="19" t="s">
        <v>69</v>
      </c>
      <c r="C57" s="16">
        <v>144886947</v>
      </c>
      <c r="D57" s="16">
        <v>281530996</v>
      </c>
      <c r="E57" s="16">
        <v>16400.14</v>
      </c>
      <c r="F57" s="16">
        <v>4469.57</v>
      </c>
      <c r="G57" s="16"/>
      <c r="H57" s="17">
        <f>C57+D57+E57+F57</f>
        <v>426438812.70999998</v>
      </c>
      <c r="I57" s="17"/>
    </row>
    <row r="58" spans="1:9" x14ac:dyDescent="0.2">
      <c r="A58" s="1" t="s">
        <v>73</v>
      </c>
      <c r="B58" s="19" t="s">
        <v>74</v>
      </c>
      <c r="C58" s="16">
        <v>358860355</v>
      </c>
      <c r="D58" s="16">
        <v>203147692</v>
      </c>
      <c r="E58" s="16">
        <v>987523.25</v>
      </c>
      <c r="F58" s="16">
        <v>157099.47</v>
      </c>
      <c r="G58" s="16"/>
      <c r="H58" s="17">
        <f>C58+D58+E58+F58+G58</f>
        <v>563152669.72000003</v>
      </c>
      <c r="I58" s="17"/>
    </row>
    <row r="59" spans="1:9" x14ac:dyDescent="0.2">
      <c r="A59" s="1" t="s">
        <v>75</v>
      </c>
      <c r="B59" s="19" t="s">
        <v>76</v>
      </c>
      <c r="C59" s="16">
        <v>710795</v>
      </c>
      <c r="D59" s="16">
        <v>2277024</v>
      </c>
      <c r="E59" s="16"/>
      <c r="F59" s="16"/>
      <c r="G59" s="16"/>
      <c r="H59" s="17">
        <f t="shared" ref="H59" si="6">C59+D59</f>
        <v>2987819</v>
      </c>
      <c r="I59" s="17"/>
    </row>
    <row r="60" spans="1:9" x14ac:dyDescent="0.2">
      <c r="A60" s="1" t="s">
        <v>77</v>
      </c>
      <c r="B60" s="19" t="s">
        <v>78</v>
      </c>
      <c r="C60" s="16">
        <v>6275589</v>
      </c>
      <c r="D60" s="16">
        <v>5296059</v>
      </c>
      <c r="E60" s="16"/>
      <c r="F60" s="16"/>
      <c r="G60" s="16"/>
      <c r="H60" s="17">
        <f>C60+D60</f>
        <v>11571648</v>
      </c>
      <c r="I60" s="17"/>
    </row>
    <row r="61" spans="1:9" x14ac:dyDescent="0.2">
      <c r="A61" s="1"/>
      <c r="B61" s="1"/>
      <c r="C61" s="16"/>
      <c r="D61" s="16"/>
      <c r="E61" s="16"/>
      <c r="F61" s="16"/>
      <c r="G61" s="16"/>
      <c r="H61" s="17"/>
      <c r="I61" s="17"/>
    </row>
    <row r="62" spans="1:9" s="115" customFormat="1" x14ac:dyDescent="0.2">
      <c r="A62" s="111" t="s">
        <v>79</v>
      </c>
      <c r="B62" s="111"/>
      <c r="C62" s="112">
        <v>435624494</v>
      </c>
      <c r="D62" s="112">
        <v>202840760</v>
      </c>
      <c r="E62" s="112"/>
      <c r="F62" s="112"/>
      <c r="G62" s="112">
        <v>199560582</v>
      </c>
      <c r="H62" s="113"/>
      <c r="I62" s="113">
        <f>C62+D62+E62+F62+G62</f>
        <v>838025836</v>
      </c>
    </row>
    <row r="63" spans="1:9" x14ac:dyDescent="0.2">
      <c r="A63" s="1" t="s">
        <v>80</v>
      </c>
      <c r="B63" s="19" t="s">
        <v>81</v>
      </c>
      <c r="C63" s="16">
        <v>16575438</v>
      </c>
      <c r="D63" s="16">
        <v>4247423</v>
      </c>
      <c r="E63" s="16"/>
      <c r="F63" s="16"/>
      <c r="G63" s="16"/>
      <c r="H63" s="17">
        <f t="shared" ref="H63:H65" si="7">C63+D63</f>
        <v>20822861</v>
      </c>
      <c r="I63" s="17"/>
    </row>
    <row r="64" spans="1:9" x14ac:dyDescent="0.2">
      <c r="A64" s="1" t="s">
        <v>82</v>
      </c>
      <c r="B64" s="19" t="s">
        <v>83</v>
      </c>
      <c r="C64" s="16">
        <v>10242926</v>
      </c>
      <c r="D64" s="16">
        <v>1643516</v>
      </c>
      <c r="E64" s="16"/>
      <c r="F64" s="16"/>
      <c r="G64" s="16"/>
      <c r="H64" s="17">
        <f t="shared" si="7"/>
        <v>11886442</v>
      </c>
      <c r="I64" s="17"/>
    </row>
    <row r="65" spans="1:9" x14ac:dyDescent="0.2">
      <c r="A65" s="1" t="s">
        <v>84</v>
      </c>
      <c r="B65" s="19" t="s">
        <v>85</v>
      </c>
      <c r="C65" s="16">
        <v>12219437</v>
      </c>
      <c r="D65" s="16">
        <v>3589976</v>
      </c>
      <c r="E65" s="16"/>
      <c r="F65" s="16"/>
      <c r="G65" s="16"/>
      <c r="H65" s="17">
        <f t="shared" si="7"/>
        <v>15809413</v>
      </c>
      <c r="I65" s="17"/>
    </row>
    <row r="66" spans="1:9" x14ac:dyDescent="0.2">
      <c r="A66" s="1" t="s">
        <v>86</v>
      </c>
      <c r="B66" s="19" t="s">
        <v>29</v>
      </c>
      <c r="C66" s="16">
        <v>141818362</v>
      </c>
      <c r="D66" s="16">
        <v>72882155</v>
      </c>
      <c r="E66" s="16"/>
      <c r="F66" s="16"/>
      <c r="G66" s="16"/>
      <c r="H66" s="17">
        <f>C66+D66</f>
        <v>214700517</v>
      </c>
      <c r="I66" s="17"/>
    </row>
    <row r="67" spans="1:9" x14ac:dyDescent="0.2">
      <c r="A67" s="1"/>
      <c r="B67" s="1"/>
      <c r="C67" s="18"/>
      <c r="D67" s="18"/>
      <c r="E67" s="18"/>
      <c r="F67" s="18"/>
      <c r="G67" s="18"/>
      <c r="H67" s="17"/>
      <c r="I67" s="17"/>
    </row>
    <row r="68" spans="1:9" s="115" customFormat="1" x14ac:dyDescent="0.2">
      <c r="A68" s="110" t="s">
        <v>87</v>
      </c>
      <c r="B68" s="111"/>
      <c r="C68" s="112">
        <v>33865011</v>
      </c>
      <c r="D68" s="112">
        <v>128084520</v>
      </c>
      <c r="E68" s="112">
        <v>0</v>
      </c>
      <c r="F68" s="112">
        <v>0</v>
      </c>
      <c r="G68" s="112"/>
      <c r="H68" s="113"/>
      <c r="I68" s="113">
        <f>C68+D68+E68+F68+G68</f>
        <v>161949531</v>
      </c>
    </row>
    <row r="69" spans="1:9" x14ac:dyDescent="0.2">
      <c r="A69" s="15" t="s">
        <v>88</v>
      </c>
      <c r="B69" s="19" t="s">
        <v>32</v>
      </c>
      <c r="C69" s="16">
        <v>17055350</v>
      </c>
      <c r="D69" s="16">
        <v>33115538</v>
      </c>
      <c r="E69" s="16"/>
      <c r="F69" s="16"/>
      <c r="G69" s="16"/>
      <c r="H69" s="17">
        <f>C69+D69</f>
        <v>50170888</v>
      </c>
      <c r="I69" s="17"/>
    </row>
    <row r="70" spans="1:9" x14ac:dyDescent="0.2">
      <c r="A70" s="15" t="s">
        <v>89</v>
      </c>
      <c r="B70" s="19" t="s">
        <v>90</v>
      </c>
      <c r="C70" s="16">
        <v>2190435</v>
      </c>
      <c r="D70" s="16">
        <v>6714905</v>
      </c>
      <c r="E70" s="16"/>
      <c r="F70" s="16"/>
      <c r="G70" s="16"/>
      <c r="H70" s="17">
        <f>C70+D70</f>
        <v>8905340</v>
      </c>
      <c r="I70" s="17"/>
    </row>
    <row r="71" spans="1:9" x14ac:dyDescent="0.2">
      <c r="A71" s="15"/>
      <c r="B71" s="1"/>
      <c r="C71" s="16"/>
      <c r="D71" s="16"/>
      <c r="E71" s="16"/>
      <c r="F71" s="16"/>
      <c r="G71" s="16"/>
      <c r="H71" s="17"/>
      <c r="I71" s="17"/>
    </row>
    <row r="72" spans="1:9" s="115" customFormat="1" x14ac:dyDescent="0.2">
      <c r="A72" s="110" t="s">
        <v>91</v>
      </c>
      <c r="B72" s="111"/>
      <c r="C72" s="112">
        <v>5462863</v>
      </c>
      <c r="D72" s="112">
        <v>58797720</v>
      </c>
      <c r="E72" s="112">
        <v>15725717.76</v>
      </c>
      <c r="F72" s="112">
        <v>3614185.91</v>
      </c>
      <c r="G72" s="112"/>
      <c r="H72" s="113"/>
      <c r="I72" s="113">
        <f>C72+D72+E72+F72+G72</f>
        <v>83600486.670000002</v>
      </c>
    </row>
    <row r="73" spans="1:9" x14ac:dyDescent="0.2">
      <c r="A73" s="15" t="s">
        <v>92</v>
      </c>
      <c r="B73" s="19" t="s">
        <v>93</v>
      </c>
      <c r="C73" s="16">
        <v>631740</v>
      </c>
      <c r="D73" s="16">
        <v>571180</v>
      </c>
      <c r="E73" s="16"/>
      <c r="F73" s="16"/>
      <c r="G73" s="16"/>
      <c r="H73" s="17">
        <f>C73+D73</f>
        <v>1202920</v>
      </c>
      <c r="I73" s="17"/>
    </row>
    <row r="74" spans="1:9" x14ac:dyDescent="0.2">
      <c r="A74" s="15" t="s">
        <v>94</v>
      </c>
      <c r="B74" s="19" t="s">
        <v>40</v>
      </c>
      <c r="C74" s="16">
        <v>1295092</v>
      </c>
      <c r="D74" s="16">
        <v>834117</v>
      </c>
      <c r="E74" s="16"/>
      <c r="F74" s="16"/>
      <c r="G74" s="16"/>
      <c r="H74" s="17">
        <f>C74+D74</f>
        <v>2129209</v>
      </c>
      <c r="I74" s="17"/>
    </row>
    <row r="75" spans="1:9" x14ac:dyDescent="0.2">
      <c r="A75" s="15"/>
      <c r="B75" s="1"/>
      <c r="C75" s="16"/>
      <c r="D75" s="16"/>
      <c r="E75" s="16"/>
      <c r="F75" s="16"/>
      <c r="G75" s="16"/>
      <c r="H75" s="17"/>
      <c r="I75" s="17"/>
    </row>
    <row r="76" spans="1:9" s="115" customFormat="1" x14ac:dyDescent="0.2">
      <c r="A76" s="110" t="s">
        <v>95</v>
      </c>
      <c r="B76" s="111"/>
      <c r="C76" s="112">
        <v>25897415</v>
      </c>
      <c r="D76" s="112">
        <v>145616313</v>
      </c>
      <c r="E76" s="112"/>
      <c r="F76" s="112"/>
      <c r="G76" s="112"/>
      <c r="H76" s="113"/>
      <c r="I76" s="113">
        <f>C76+D76+E76+F76+G76</f>
        <v>171513728</v>
      </c>
    </row>
    <row r="77" spans="1:9" x14ac:dyDescent="0.2">
      <c r="A77" s="15" t="s">
        <v>96</v>
      </c>
      <c r="B77" s="19" t="s">
        <v>29</v>
      </c>
      <c r="C77" s="16">
        <v>11249725</v>
      </c>
      <c r="D77" s="16">
        <v>23640610</v>
      </c>
      <c r="E77" s="16"/>
      <c r="F77" s="16"/>
      <c r="G77" s="16"/>
      <c r="H77" s="17">
        <f>C77+D77</f>
        <v>34890335</v>
      </c>
      <c r="I77" s="17"/>
    </row>
    <row r="78" spans="1:9" x14ac:dyDescent="0.2">
      <c r="A78" s="15" t="s">
        <v>97</v>
      </c>
      <c r="B78" s="19" t="s">
        <v>98</v>
      </c>
      <c r="C78" s="16">
        <v>741240</v>
      </c>
      <c r="D78" s="16">
        <v>318537</v>
      </c>
      <c r="E78" s="16"/>
      <c r="F78" s="16"/>
      <c r="G78" s="16"/>
      <c r="H78" s="17">
        <f>C78+D78</f>
        <v>1059777</v>
      </c>
      <c r="I78" s="17"/>
    </row>
    <row r="79" spans="1:9" x14ac:dyDescent="0.2">
      <c r="A79" s="15"/>
      <c r="B79" s="1"/>
      <c r="C79" s="16"/>
      <c r="D79" s="16"/>
      <c r="E79" s="16"/>
      <c r="F79" s="16"/>
      <c r="G79" s="16"/>
      <c r="H79" s="17"/>
      <c r="I79" s="17"/>
    </row>
    <row r="80" spans="1:9" s="115" customFormat="1" x14ac:dyDescent="0.2">
      <c r="A80" s="110" t="s">
        <v>99</v>
      </c>
      <c r="B80" s="111"/>
      <c r="C80" s="112">
        <v>616775606</v>
      </c>
      <c r="D80" s="112">
        <v>1332330494</v>
      </c>
      <c r="E80" s="112">
        <v>2357835690.4500003</v>
      </c>
      <c r="F80" s="112">
        <v>560642517.63999999</v>
      </c>
      <c r="G80" s="112"/>
      <c r="H80" s="113"/>
      <c r="I80" s="114">
        <f>C80+D80+E80+F80+G80</f>
        <v>4867584308.0900011</v>
      </c>
    </row>
    <row r="81" spans="1:13" x14ac:dyDescent="0.2">
      <c r="A81" s="1" t="s">
        <v>100</v>
      </c>
      <c r="B81" s="19" t="s">
        <v>32</v>
      </c>
      <c r="C81" s="16">
        <v>20233449</v>
      </c>
      <c r="D81" s="16">
        <v>10368931</v>
      </c>
      <c r="E81" s="16">
        <v>3848900.7600000002</v>
      </c>
      <c r="F81" s="16">
        <v>688953.43</v>
      </c>
      <c r="G81" s="16"/>
      <c r="H81" s="17">
        <f>C81+D81+E81+F81</f>
        <v>35140234.189999998</v>
      </c>
      <c r="I81" s="17"/>
    </row>
    <row r="82" spans="1:13" x14ac:dyDescent="0.2">
      <c r="A82" s="1" t="s">
        <v>101</v>
      </c>
      <c r="B82" s="19" t="s">
        <v>69</v>
      </c>
      <c r="C82" s="16">
        <v>333520763</v>
      </c>
      <c r="D82" s="16">
        <v>282958217</v>
      </c>
      <c r="E82" s="16">
        <v>46927806.32</v>
      </c>
      <c r="F82" s="16">
        <v>10533121.060000001</v>
      </c>
      <c r="G82" s="16"/>
      <c r="H82" s="17">
        <f>C82+D82+E82+F82</f>
        <v>673939907.38</v>
      </c>
      <c r="I82" s="17"/>
    </row>
    <row r="83" spans="1:13" x14ac:dyDescent="0.2">
      <c r="A83" s="1" t="s">
        <v>102</v>
      </c>
      <c r="B83" s="19" t="s">
        <v>103</v>
      </c>
      <c r="C83" s="16">
        <v>11040948</v>
      </c>
      <c r="D83" s="16">
        <v>12067892</v>
      </c>
      <c r="E83" s="16">
        <v>478482.52999999997</v>
      </c>
      <c r="F83" s="16">
        <v>99143.64</v>
      </c>
      <c r="G83" s="16"/>
      <c r="H83" s="17">
        <f>C83+D83+E83+F83</f>
        <v>23686466.170000002</v>
      </c>
      <c r="I83" s="17"/>
    </row>
    <row r="84" spans="1:13" x14ac:dyDescent="0.2">
      <c r="A84" s="1" t="s">
        <v>104</v>
      </c>
      <c r="B84" s="19" t="s">
        <v>29</v>
      </c>
      <c r="C84" s="16">
        <v>77088659</v>
      </c>
      <c r="D84" s="16">
        <v>31961535</v>
      </c>
      <c r="E84" s="16"/>
      <c r="F84" s="16"/>
      <c r="G84" s="16"/>
      <c r="H84" s="17">
        <f>C84+D84</f>
        <v>109050194</v>
      </c>
      <c r="I84" s="17"/>
    </row>
    <row r="85" spans="1:13" x14ac:dyDescent="0.2">
      <c r="A85" s="1" t="s">
        <v>105</v>
      </c>
      <c r="B85" s="19" t="s">
        <v>106</v>
      </c>
      <c r="C85" s="16">
        <v>4252390</v>
      </c>
      <c r="D85" s="16">
        <v>3255103</v>
      </c>
      <c r="E85" s="16"/>
      <c r="F85" s="16"/>
      <c r="G85" s="16"/>
      <c r="H85" s="17">
        <f>C85+D85</f>
        <v>7507493</v>
      </c>
      <c r="I85" s="17"/>
    </row>
    <row r="86" spans="1:13" x14ac:dyDescent="0.2">
      <c r="A86" s="1"/>
      <c r="B86" s="1"/>
      <c r="C86" s="16"/>
      <c r="D86" s="16"/>
      <c r="E86" s="16"/>
      <c r="F86" s="16"/>
      <c r="G86" s="16"/>
      <c r="H86" s="17"/>
      <c r="I86" s="17"/>
    </row>
    <row r="87" spans="1:13" s="115" customFormat="1" x14ac:dyDescent="0.2">
      <c r="A87" s="110" t="s">
        <v>107</v>
      </c>
      <c r="B87" s="111"/>
      <c r="C87" s="112">
        <v>898020613</v>
      </c>
      <c r="D87" s="112">
        <v>399556986</v>
      </c>
      <c r="E87" s="112"/>
      <c r="F87" s="112"/>
      <c r="G87" s="112"/>
      <c r="H87" s="113"/>
      <c r="I87" s="113">
        <f>D87+C87</f>
        <v>1297577599</v>
      </c>
    </row>
    <row r="88" spans="1:13" x14ac:dyDescent="0.2">
      <c r="A88" s="1" t="s">
        <v>108</v>
      </c>
      <c r="B88" s="19" t="s">
        <v>106</v>
      </c>
      <c r="C88" s="16">
        <v>18587582</v>
      </c>
      <c r="D88" s="16">
        <v>5592354</v>
      </c>
      <c r="E88" s="16"/>
      <c r="F88" s="16"/>
      <c r="G88" s="16"/>
      <c r="H88" s="17">
        <f>D88+C88</f>
        <v>24179936</v>
      </c>
      <c r="I88" s="17"/>
    </row>
    <row r="89" spans="1:13" x14ac:dyDescent="0.2">
      <c r="A89" s="1" t="s">
        <v>109</v>
      </c>
      <c r="B89" s="19" t="s">
        <v>110</v>
      </c>
      <c r="C89" s="16">
        <v>8265794</v>
      </c>
      <c r="D89" s="16">
        <v>7305784</v>
      </c>
      <c r="E89" s="16"/>
      <c r="F89" s="16"/>
      <c r="G89" s="16"/>
      <c r="H89" s="17">
        <f t="shared" ref="H89:H91" si="8">D89+C89</f>
        <v>15571578</v>
      </c>
      <c r="I89" s="17"/>
    </row>
    <row r="90" spans="1:13" x14ac:dyDescent="0.2">
      <c r="A90" s="1" t="s">
        <v>111</v>
      </c>
      <c r="B90" s="19" t="s">
        <v>112</v>
      </c>
      <c r="C90" s="16">
        <v>1687368</v>
      </c>
      <c r="D90" s="16">
        <v>2524732</v>
      </c>
      <c r="E90" s="16"/>
      <c r="F90" s="16"/>
      <c r="G90" s="16"/>
      <c r="H90" s="17">
        <f t="shared" si="8"/>
        <v>4212100</v>
      </c>
      <c r="I90" s="17"/>
    </row>
    <row r="91" spans="1:13" x14ac:dyDescent="0.2">
      <c r="A91" s="1" t="s">
        <v>113</v>
      </c>
      <c r="B91" s="19" t="s">
        <v>114</v>
      </c>
      <c r="C91" s="16">
        <f>385947805+110957</f>
        <v>386058762</v>
      </c>
      <c r="D91" s="16">
        <f>155148601+1031008</f>
        <v>156179609</v>
      </c>
      <c r="E91" s="16"/>
      <c r="F91" s="16"/>
      <c r="G91" s="16"/>
      <c r="H91" s="17">
        <f t="shared" si="8"/>
        <v>542238371</v>
      </c>
      <c r="I91" s="17"/>
    </row>
    <row r="92" spans="1:13" x14ac:dyDescent="0.2">
      <c r="A92" s="1" t="s">
        <v>115</v>
      </c>
      <c r="B92" s="19" t="s">
        <v>116</v>
      </c>
      <c r="C92" s="16">
        <v>28595982</v>
      </c>
      <c r="D92" s="16">
        <v>21421541</v>
      </c>
      <c r="E92" s="16"/>
      <c r="F92" s="16"/>
      <c r="G92" s="16"/>
      <c r="H92" s="17">
        <f>D92+C92</f>
        <v>50017523</v>
      </c>
      <c r="I92" s="17"/>
      <c r="K92" s="35"/>
      <c r="L92" s="35"/>
      <c r="M92" s="35"/>
    </row>
    <row r="93" spans="1:13" x14ac:dyDescent="0.2">
      <c r="A93" s="1"/>
      <c r="B93" s="1"/>
      <c r="C93" s="16"/>
      <c r="D93" s="16"/>
      <c r="E93" s="16"/>
      <c r="F93" s="16"/>
      <c r="G93" s="16"/>
      <c r="H93" s="17"/>
      <c r="I93" s="17"/>
      <c r="K93" s="35"/>
      <c r="L93" s="35"/>
      <c r="M93" s="35"/>
    </row>
    <row r="94" spans="1:13" s="115" customFormat="1" x14ac:dyDescent="0.2">
      <c r="A94" s="111" t="s">
        <v>117</v>
      </c>
      <c r="B94" s="116" t="s">
        <v>29</v>
      </c>
      <c r="C94" s="112">
        <v>647308600</v>
      </c>
      <c r="D94" s="112">
        <v>106316720</v>
      </c>
      <c r="E94" s="112"/>
      <c r="F94" s="112"/>
      <c r="G94" s="112"/>
      <c r="H94" s="113"/>
      <c r="I94" s="113">
        <f>C94+D94</f>
        <v>753625320</v>
      </c>
      <c r="K94" s="117"/>
      <c r="L94" s="117"/>
      <c r="M94" s="117"/>
    </row>
    <row r="95" spans="1:13" x14ac:dyDescent="0.2">
      <c r="A95" s="1"/>
      <c r="B95" s="1"/>
      <c r="C95" s="16"/>
      <c r="D95" s="16"/>
      <c r="E95" s="16"/>
      <c r="F95" s="16"/>
      <c r="G95" s="16"/>
      <c r="H95" s="17"/>
      <c r="I95" s="17"/>
      <c r="K95" s="35"/>
      <c r="L95" s="35"/>
      <c r="M95" s="35"/>
    </row>
    <row r="96" spans="1:13" s="115" customFormat="1" x14ac:dyDescent="0.2">
      <c r="A96" s="110" t="s">
        <v>118</v>
      </c>
      <c r="B96" s="111"/>
      <c r="C96" s="112">
        <v>259212337</v>
      </c>
      <c r="D96" s="112">
        <v>338135260</v>
      </c>
      <c r="E96" s="112"/>
      <c r="F96" s="112"/>
      <c r="G96" s="112"/>
      <c r="H96" s="113"/>
      <c r="I96" s="113">
        <f>C96+D96</f>
        <v>597347597</v>
      </c>
      <c r="K96" s="117"/>
      <c r="L96" s="117"/>
      <c r="M96" s="117"/>
    </row>
    <row r="97" spans="1:13" x14ac:dyDescent="0.2">
      <c r="A97" s="1" t="s">
        <v>119</v>
      </c>
      <c r="B97" s="19" t="s">
        <v>98</v>
      </c>
      <c r="C97" s="16">
        <v>10543960</v>
      </c>
      <c r="D97" s="16">
        <v>5836275</v>
      </c>
      <c r="E97" s="16"/>
      <c r="F97" s="16"/>
      <c r="G97" s="16"/>
      <c r="H97" s="17">
        <f>C97+D97</f>
        <v>16380235</v>
      </c>
      <c r="I97" s="17"/>
      <c r="K97" s="35"/>
      <c r="L97" s="35"/>
      <c r="M97" s="35"/>
    </row>
    <row r="98" spans="1:13" x14ac:dyDescent="0.2">
      <c r="A98" s="1" t="s">
        <v>120</v>
      </c>
      <c r="B98" s="19" t="s">
        <v>29</v>
      </c>
      <c r="C98" s="16">
        <v>138943561</v>
      </c>
      <c r="D98" s="16">
        <v>115989670</v>
      </c>
      <c r="E98" s="16"/>
      <c r="F98" s="16"/>
      <c r="G98" s="16"/>
      <c r="H98" s="17">
        <f>C98+D98</f>
        <v>254933231</v>
      </c>
      <c r="I98" s="17"/>
      <c r="K98" s="35"/>
      <c r="L98" s="35"/>
      <c r="M98" s="35"/>
    </row>
    <row r="99" spans="1:13" x14ac:dyDescent="0.2">
      <c r="A99" s="1"/>
      <c r="B99" s="1"/>
      <c r="C99" s="16"/>
      <c r="D99" s="16"/>
      <c r="E99" s="16"/>
      <c r="F99" s="16"/>
      <c r="G99" s="16"/>
      <c r="H99" s="17"/>
      <c r="I99" s="17"/>
      <c r="K99" s="35"/>
      <c r="L99" s="35"/>
      <c r="M99" s="35"/>
    </row>
    <row r="100" spans="1:13" s="115" customFormat="1" x14ac:dyDescent="0.2">
      <c r="A100" s="110" t="s">
        <v>121</v>
      </c>
      <c r="B100" s="111"/>
      <c r="C100" s="112">
        <v>265044215</v>
      </c>
      <c r="D100" s="112">
        <v>591053460</v>
      </c>
      <c r="E100" s="112">
        <v>188967.44999999998</v>
      </c>
      <c r="F100" s="112">
        <v>66025.58</v>
      </c>
      <c r="G100" s="112"/>
      <c r="H100" s="113"/>
      <c r="I100" s="113">
        <f>C100+D100+E100+F100+G100</f>
        <v>856352668.03000009</v>
      </c>
      <c r="K100" s="117"/>
      <c r="L100" s="117"/>
      <c r="M100" s="117"/>
    </row>
    <row r="101" spans="1:13" x14ac:dyDescent="0.2">
      <c r="A101" s="1" t="s">
        <v>122</v>
      </c>
      <c r="B101" s="19" t="s">
        <v>29</v>
      </c>
      <c r="C101" s="16">
        <v>199861784</v>
      </c>
      <c r="D101" s="16">
        <v>142764946</v>
      </c>
      <c r="E101" s="16"/>
      <c r="F101" s="16"/>
      <c r="G101" s="16"/>
      <c r="H101" s="17">
        <f>C101+D101</f>
        <v>342626730</v>
      </c>
      <c r="I101" s="17"/>
    </row>
    <row r="102" spans="1:13" x14ac:dyDescent="0.2">
      <c r="A102" s="1"/>
      <c r="B102" s="1"/>
      <c r="C102" s="16"/>
      <c r="D102" s="16"/>
      <c r="E102" s="16"/>
      <c r="F102" s="16"/>
      <c r="G102" s="16"/>
      <c r="H102" s="17"/>
      <c r="I102" s="17"/>
    </row>
    <row r="103" spans="1:13" s="115" customFormat="1" x14ac:dyDescent="0.2">
      <c r="A103" s="111" t="s">
        <v>123</v>
      </c>
      <c r="B103" s="111"/>
      <c r="C103" s="112">
        <v>77703708</v>
      </c>
      <c r="D103" s="112">
        <v>65128490</v>
      </c>
      <c r="E103" s="112"/>
      <c r="F103" s="112"/>
      <c r="G103" s="112"/>
      <c r="H103" s="113"/>
      <c r="I103" s="113">
        <f>C103+D103</f>
        <v>142832198</v>
      </c>
    </row>
    <row r="104" spans="1:13" x14ac:dyDescent="0.2">
      <c r="A104" s="1" t="s">
        <v>124</v>
      </c>
      <c r="B104" s="19" t="s">
        <v>253</v>
      </c>
      <c r="C104" s="16">
        <v>2413888</v>
      </c>
      <c r="D104" s="16">
        <v>3392456</v>
      </c>
      <c r="E104" s="16"/>
      <c r="F104" s="16"/>
      <c r="G104" s="16"/>
      <c r="H104" s="17">
        <f>C104+D104</f>
        <v>5806344</v>
      </c>
      <c r="I104" s="17"/>
    </row>
    <row r="105" spans="1:13" x14ac:dyDescent="0.2">
      <c r="A105" s="23"/>
      <c r="B105" s="24"/>
      <c r="C105" s="25"/>
      <c r="D105" s="25"/>
      <c r="E105" s="25"/>
      <c r="F105" s="25"/>
      <c r="G105" s="25"/>
      <c r="H105" s="8" t="s">
        <v>1</v>
      </c>
      <c r="I105" s="8" t="s">
        <v>1</v>
      </c>
    </row>
    <row r="106" spans="1:13" x14ac:dyDescent="0.2">
      <c r="A106" s="26"/>
      <c r="B106" s="12"/>
      <c r="C106" s="27" t="s">
        <v>2</v>
      </c>
      <c r="D106" s="27" t="s">
        <v>3</v>
      </c>
      <c r="E106" s="28" t="s">
        <v>4</v>
      </c>
      <c r="F106" s="28"/>
      <c r="G106" s="27" t="s">
        <v>5</v>
      </c>
      <c r="H106" s="11" t="s">
        <v>6</v>
      </c>
      <c r="I106" s="11" t="s">
        <v>7</v>
      </c>
    </row>
    <row r="107" spans="1:13" x14ac:dyDescent="0.2">
      <c r="A107" s="13" t="s">
        <v>8</v>
      </c>
      <c r="B107" s="14" t="s">
        <v>9</v>
      </c>
      <c r="C107" s="29" t="s">
        <v>10</v>
      </c>
      <c r="D107" s="29" t="s">
        <v>10</v>
      </c>
      <c r="E107" s="29" t="s">
        <v>11</v>
      </c>
      <c r="F107" s="29" t="s">
        <v>12</v>
      </c>
      <c r="G107" s="29" t="s">
        <v>11</v>
      </c>
      <c r="H107" s="14" t="s">
        <v>10</v>
      </c>
      <c r="I107" s="14" t="s">
        <v>10</v>
      </c>
    </row>
    <row r="108" spans="1:13" s="115" customFormat="1" x14ac:dyDescent="0.2">
      <c r="A108" s="110" t="s">
        <v>125</v>
      </c>
      <c r="B108" s="111"/>
      <c r="C108" s="112">
        <v>815348675</v>
      </c>
      <c r="D108" s="112">
        <v>378861225</v>
      </c>
      <c r="E108" s="112"/>
      <c r="F108" s="112"/>
      <c r="G108" s="112"/>
      <c r="H108" s="113"/>
      <c r="I108" s="113">
        <f>C108+D108+E108+F108+G108</f>
        <v>1194209900</v>
      </c>
    </row>
    <row r="109" spans="1:13" x14ac:dyDescent="0.2">
      <c r="A109" s="1" t="s">
        <v>126</v>
      </c>
      <c r="B109" s="19" t="s">
        <v>29</v>
      </c>
      <c r="C109" s="16">
        <v>427050088</v>
      </c>
      <c r="D109" s="16">
        <v>152787039</v>
      </c>
      <c r="E109" s="16"/>
      <c r="F109" s="16"/>
      <c r="G109" s="16"/>
      <c r="H109" s="17">
        <f>C109+D109</f>
        <v>579837127</v>
      </c>
      <c r="I109" s="113"/>
    </row>
    <row r="110" spans="1:13" x14ac:dyDescent="0.2">
      <c r="A110" s="1" t="s">
        <v>127</v>
      </c>
      <c r="B110" s="19" t="s">
        <v>51</v>
      </c>
      <c r="C110" s="16">
        <v>41571394</v>
      </c>
      <c r="D110" s="16">
        <v>13271043</v>
      </c>
      <c r="E110" s="16"/>
      <c r="F110" s="16"/>
      <c r="G110" s="16"/>
      <c r="H110" s="17">
        <f t="shared" ref="H110:H128" si="9">C110+D110</f>
        <v>54842437</v>
      </c>
      <c r="I110" s="113"/>
    </row>
    <row r="111" spans="1:13" x14ac:dyDescent="0.2">
      <c r="A111" s="1" t="s">
        <v>128</v>
      </c>
      <c r="B111" s="19" t="s">
        <v>129</v>
      </c>
      <c r="C111" s="16">
        <v>24862084</v>
      </c>
      <c r="D111" s="16">
        <v>8917766</v>
      </c>
      <c r="E111" s="16"/>
      <c r="F111" s="16"/>
      <c r="G111" s="16"/>
      <c r="H111" s="17">
        <f t="shared" si="9"/>
        <v>33779850</v>
      </c>
      <c r="I111" s="113"/>
    </row>
    <row r="112" spans="1:13" x14ac:dyDescent="0.2">
      <c r="A112" s="1"/>
      <c r="B112" s="1"/>
      <c r="C112" s="16"/>
      <c r="D112" s="16"/>
      <c r="E112" s="16"/>
      <c r="F112" s="16"/>
      <c r="G112" s="16"/>
      <c r="H112" s="17"/>
      <c r="I112" s="113"/>
    </row>
    <row r="113" spans="1:9" s="115" customFormat="1" x14ac:dyDescent="0.2">
      <c r="A113" s="111" t="s">
        <v>130</v>
      </c>
      <c r="B113" s="111"/>
      <c r="C113" s="112">
        <v>88428082</v>
      </c>
      <c r="D113" s="112">
        <v>123656409</v>
      </c>
      <c r="E113" s="112">
        <v>1389690.27</v>
      </c>
      <c r="F113" s="112">
        <v>301622.65999999997</v>
      </c>
      <c r="G113" s="112"/>
      <c r="H113" s="17"/>
      <c r="I113" s="113">
        <f>C113+D113+E113+F113+G113</f>
        <v>213775803.93000001</v>
      </c>
    </row>
    <row r="114" spans="1:9" x14ac:dyDescent="0.2">
      <c r="A114" s="1" t="s">
        <v>131</v>
      </c>
      <c r="B114" s="19" t="s">
        <v>103</v>
      </c>
      <c r="C114" s="16">
        <v>503243</v>
      </c>
      <c r="D114" s="16">
        <v>490341</v>
      </c>
      <c r="E114" s="18"/>
      <c r="F114" s="16"/>
      <c r="G114" s="16"/>
      <c r="H114" s="17">
        <f t="shared" si="9"/>
        <v>993584</v>
      </c>
      <c r="I114" s="113"/>
    </row>
    <row r="115" spans="1:9" x14ac:dyDescent="0.2">
      <c r="A115" s="1" t="s">
        <v>132</v>
      </c>
      <c r="B115" s="19" t="s">
        <v>133</v>
      </c>
      <c r="C115" s="16">
        <v>22530191</v>
      </c>
      <c r="D115" s="16">
        <v>9986014</v>
      </c>
      <c r="E115" s="18"/>
      <c r="F115" s="16"/>
      <c r="G115" s="16"/>
      <c r="H115" s="17">
        <f t="shared" si="9"/>
        <v>32516205</v>
      </c>
      <c r="I115" s="113"/>
    </row>
    <row r="116" spans="1:9" x14ac:dyDescent="0.2">
      <c r="A116" s="1" t="s">
        <v>134</v>
      </c>
      <c r="B116" s="19" t="s">
        <v>135</v>
      </c>
      <c r="C116" s="16">
        <v>975706</v>
      </c>
      <c r="D116" s="16">
        <v>1484670</v>
      </c>
      <c r="E116" s="18"/>
      <c r="F116" s="16"/>
      <c r="G116" s="16"/>
      <c r="H116" s="17">
        <f t="shared" si="9"/>
        <v>2460376</v>
      </c>
      <c r="I116" s="113"/>
    </row>
    <row r="117" spans="1:9" x14ac:dyDescent="0.2">
      <c r="A117" s="1" t="s">
        <v>136</v>
      </c>
      <c r="B117" s="19" t="s">
        <v>29</v>
      </c>
      <c r="C117" s="16">
        <v>31532078</v>
      </c>
      <c r="D117" s="16">
        <v>38838733</v>
      </c>
      <c r="E117" s="18"/>
      <c r="F117" s="16"/>
      <c r="G117" s="16"/>
      <c r="H117" s="17">
        <f t="shared" si="9"/>
        <v>70370811</v>
      </c>
      <c r="I117" s="113"/>
    </row>
    <row r="118" spans="1:9" x14ac:dyDescent="0.2">
      <c r="A118" s="1"/>
      <c r="B118" s="1"/>
      <c r="C118" s="16"/>
      <c r="D118" s="16"/>
      <c r="E118" s="16"/>
      <c r="F118" s="16"/>
      <c r="G118" s="16"/>
      <c r="H118" s="17"/>
      <c r="I118" s="113"/>
    </row>
    <row r="119" spans="1:9" s="115" customFormat="1" x14ac:dyDescent="0.2">
      <c r="A119" s="111" t="s">
        <v>137</v>
      </c>
      <c r="B119" s="111"/>
      <c r="C119" s="112">
        <v>506220478</v>
      </c>
      <c r="D119" s="112">
        <v>410151878</v>
      </c>
      <c r="E119" s="112">
        <v>293537343.75999999</v>
      </c>
      <c r="F119" s="112">
        <v>74920806.620000005</v>
      </c>
      <c r="G119" s="112"/>
      <c r="H119" s="17">
        <f t="shared" si="9"/>
        <v>916372356</v>
      </c>
      <c r="I119" s="113">
        <f>C119+D119+E119+F119+G119</f>
        <v>1284830506.3800001</v>
      </c>
    </row>
    <row r="120" spans="1:9" x14ac:dyDescent="0.2">
      <c r="A120" s="1" t="s">
        <v>138</v>
      </c>
      <c r="B120" s="19" t="s">
        <v>103</v>
      </c>
      <c r="C120" s="16">
        <v>14359782</v>
      </c>
      <c r="D120" s="16">
        <v>11298452</v>
      </c>
      <c r="E120" s="16"/>
      <c r="F120" s="16"/>
      <c r="G120" s="16"/>
      <c r="H120" s="17">
        <f t="shared" si="9"/>
        <v>25658234</v>
      </c>
      <c r="I120" s="113"/>
    </row>
    <row r="121" spans="1:9" x14ac:dyDescent="0.2">
      <c r="A121" s="1" t="s">
        <v>139</v>
      </c>
      <c r="B121" s="19">
        <v>55</v>
      </c>
      <c r="C121" s="16">
        <v>67807186</v>
      </c>
      <c r="D121" s="16">
        <v>64329690</v>
      </c>
      <c r="E121" s="16"/>
      <c r="F121" s="16"/>
      <c r="G121" s="16"/>
      <c r="H121" s="17">
        <f t="shared" si="9"/>
        <v>132136876</v>
      </c>
      <c r="I121" s="113"/>
    </row>
    <row r="122" spans="1:9" x14ac:dyDescent="0.2">
      <c r="A122" s="1"/>
      <c r="B122" s="1"/>
      <c r="C122" s="16"/>
      <c r="D122" s="16"/>
      <c r="E122" s="16"/>
      <c r="F122" s="16"/>
      <c r="G122" s="16"/>
      <c r="H122" s="17"/>
      <c r="I122" s="113"/>
    </row>
    <row r="123" spans="1:9" s="115" customFormat="1" x14ac:dyDescent="0.2">
      <c r="A123" s="110" t="s">
        <v>140</v>
      </c>
      <c r="B123" s="111"/>
      <c r="C123" s="112">
        <v>176682444</v>
      </c>
      <c r="D123" s="112">
        <v>204194330</v>
      </c>
      <c r="E123" s="112">
        <v>7067261.3399999999</v>
      </c>
      <c r="F123" s="112">
        <v>1613743.01</v>
      </c>
      <c r="G123" s="112"/>
      <c r="H123" s="17"/>
      <c r="I123" s="113">
        <f t="shared" ref="I123" si="10">C123+D123+E123+F123+G123</f>
        <v>389557778.34999996</v>
      </c>
    </row>
    <row r="124" spans="1:9" x14ac:dyDescent="0.2">
      <c r="A124" s="15" t="s">
        <v>141</v>
      </c>
      <c r="B124" s="19" t="s">
        <v>142</v>
      </c>
      <c r="C124" s="16">
        <v>309376</v>
      </c>
      <c r="D124" s="16">
        <v>740924</v>
      </c>
      <c r="E124" s="16"/>
      <c r="F124" s="16"/>
      <c r="G124" s="16"/>
      <c r="H124" s="17">
        <f t="shared" si="9"/>
        <v>1050300</v>
      </c>
      <c r="I124" s="17"/>
    </row>
    <row r="125" spans="1:9" x14ac:dyDescent="0.2">
      <c r="A125" s="15" t="s">
        <v>143</v>
      </c>
      <c r="B125" s="19" t="s">
        <v>144</v>
      </c>
      <c r="C125" s="16">
        <v>720775</v>
      </c>
      <c r="D125" s="16">
        <v>439146</v>
      </c>
      <c r="E125" s="16"/>
      <c r="F125" s="16"/>
      <c r="G125" s="16"/>
      <c r="H125" s="17">
        <f t="shared" si="9"/>
        <v>1159921</v>
      </c>
      <c r="I125" s="17"/>
    </row>
    <row r="126" spans="1:9" x14ac:dyDescent="0.2">
      <c r="A126" s="15" t="s">
        <v>145</v>
      </c>
      <c r="B126" s="19" t="s">
        <v>60</v>
      </c>
      <c r="C126" s="16">
        <v>1248416</v>
      </c>
      <c r="D126" s="16">
        <v>1191372</v>
      </c>
      <c r="E126" s="16"/>
      <c r="F126" s="16"/>
      <c r="G126" s="16"/>
      <c r="H126" s="17">
        <f t="shared" si="9"/>
        <v>2439788</v>
      </c>
      <c r="I126" s="17"/>
    </row>
    <row r="127" spans="1:9" x14ac:dyDescent="0.2">
      <c r="A127" s="15" t="s">
        <v>146</v>
      </c>
      <c r="B127" s="19" t="s">
        <v>93</v>
      </c>
      <c r="C127" s="16">
        <v>617574</v>
      </c>
      <c r="D127" s="16">
        <v>357646</v>
      </c>
      <c r="E127" s="16"/>
      <c r="F127" s="16"/>
      <c r="G127" s="16"/>
      <c r="H127" s="17">
        <f t="shared" si="9"/>
        <v>975220</v>
      </c>
      <c r="I127" s="17"/>
    </row>
    <row r="128" spans="1:9" x14ac:dyDescent="0.2">
      <c r="A128" s="15" t="s">
        <v>147</v>
      </c>
      <c r="B128" s="19" t="s">
        <v>29</v>
      </c>
      <c r="C128" s="16">
        <v>115620356</v>
      </c>
      <c r="D128" s="16">
        <v>44001864</v>
      </c>
      <c r="E128" s="16"/>
      <c r="F128" s="16"/>
      <c r="G128" s="16"/>
      <c r="H128" s="17">
        <f t="shared" si="9"/>
        <v>159622220</v>
      </c>
      <c r="I128" s="17"/>
    </row>
    <row r="129" spans="1:10" x14ac:dyDescent="0.2">
      <c r="A129" s="36"/>
      <c r="C129" s="18"/>
      <c r="D129" s="18"/>
      <c r="E129" s="18"/>
      <c r="F129" s="18"/>
      <c r="G129" s="18"/>
      <c r="H129" s="37"/>
      <c r="I129" s="37"/>
    </row>
    <row r="130" spans="1:10" s="115" customFormat="1" x14ac:dyDescent="0.2">
      <c r="A130" s="110" t="s">
        <v>148</v>
      </c>
      <c r="B130" s="111"/>
      <c r="C130" s="112">
        <v>2723793811</v>
      </c>
      <c r="D130" s="112">
        <v>833694608</v>
      </c>
      <c r="E130" s="112">
        <v>34042702.649999999</v>
      </c>
      <c r="F130" s="112">
        <v>8446800.1899999995</v>
      </c>
      <c r="G130" s="112"/>
      <c r="H130" s="113"/>
      <c r="I130" s="113">
        <f>C130+D130+E130+F130</f>
        <v>3599977921.8400002</v>
      </c>
    </row>
    <row r="131" spans="1:10" x14ac:dyDescent="0.2">
      <c r="A131" s="15" t="s">
        <v>149</v>
      </c>
      <c r="B131" s="19" t="s">
        <v>29</v>
      </c>
      <c r="C131" s="16">
        <v>131198505</v>
      </c>
      <c r="D131" s="16">
        <v>62146295</v>
      </c>
      <c r="E131" s="16"/>
      <c r="F131" s="16"/>
      <c r="G131" s="16"/>
      <c r="H131" s="17">
        <f>C131+D131</f>
        <v>193344800</v>
      </c>
      <c r="I131" s="17"/>
    </row>
    <row r="132" spans="1:10" x14ac:dyDescent="0.2">
      <c r="A132" s="15" t="s">
        <v>150</v>
      </c>
      <c r="B132" s="19" t="s">
        <v>36</v>
      </c>
      <c r="C132" s="16">
        <v>3684057</v>
      </c>
      <c r="D132" s="16">
        <v>8188398</v>
      </c>
      <c r="E132" s="16"/>
      <c r="F132" s="16"/>
      <c r="G132" s="16"/>
      <c r="H132" s="17">
        <f t="shared" ref="H132:H137" si="11">C132+D132</f>
        <v>11872455</v>
      </c>
      <c r="I132" s="17"/>
    </row>
    <row r="133" spans="1:10" x14ac:dyDescent="0.2">
      <c r="A133" s="1" t="s">
        <v>151</v>
      </c>
      <c r="B133" s="19" t="s">
        <v>152</v>
      </c>
      <c r="C133" s="16">
        <v>5529955</v>
      </c>
      <c r="D133" s="16">
        <v>6397493</v>
      </c>
      <c r="E133" s="16"/>
      <c r="F133" s="16"/>
      <c r="G133" s="16"/>
      <c r="H133" s="17">
        <f t="shared" si="11"/>
        <v>11927448</v>
      </c>
      <c r="I133" s="17"/>
    </row>
    <row r="134" spans="1:10" x14ac:dyDescent="0.2">
      <c r="A134" s="1" t="s">
        <v>153</v>
      </c>
      <c r="B134" s="19" t="s">
        <v>154</v>
      </c>
      <c r="C134" s="16">
        <f>0+1804839533</f>
        <v>1804839533</v>
      </c>
      <c r="D134" s="16">
        <f>5700995+425913515</f>
        <v>431614510</v>
      </c>
      <c r="E134" s="16"/>
      <c r="F134" s="16"/>
      <c r="G134" s="16"/>
      <c r="H134" s="17">
        <f t="shared" si="11"/>
        <v>2236454043</v>
      </c>
      <c r="I134" s="17"/>
    </row>
    <row r="135" spans="1:10" x14ac:dyDescent="0.2">
      <c r="A135" s="1" t="s">
        <v>155</v>
      </c>
      <c r="B135" s="19" t="s">
        <v>156</v>
      </c>
      <c r="C135" s="16">
        <v>1722143</v>
      </c>
      <c r="D135" s="16">
        <v>1771619</v>
      </c>
      <c r="E135" s="16"/>
      <c r="F135" s="16"/>
      <c r="G135" s="16"/>
      <c r="H135" s="17">
        <f t="shared" si="11"/>
        <v>3493762</v>
      </c>
      <c r="I135" s="17"/>
    </row>
    <row r="136" spans="1:10" x14ac:dyDescent="0.2">
      <c r="A136" s="1" t="s">
        <v>16</v>
      </c>
      <c r="B136" s="19" t="s">
        <v>157</v>
      </c>
      <c r="C136" s="16">
        <f>304848898+45534873</f>
        <v>350383771</v>
      </c>
      <c r="D136" s="16">
        <f>37318862+3855074</f>
        <v>41173936</v>
      </c>
      <c r="E136" s="16"/>
      <c r="F136" s="16"/>
      <c r="G136" s="16"/>
      <c r="H136" s="17">
        <f t="shared" si="11"/>
        <v>391557707</v>
      </c>
      <c r="I136" s="17"/>
    </row>
    <row r="137" spans="1:10" x14ac:dyDescent="0.2">
      <c r="A137" s="15" t="s">
        <v>25</v>
      </c>
      <c r="B137" s="19" t="s">
        <v>159</v>
      </c>
      <c r="C137" s="16">
        <v>0</v>
      </c>
      <c r="D137" s="16">
        <v>258866</v>
      </c>
      <c r="E137" s="16"/>
      <c r="F137" s="16"/>
      <c r="G137" s="16"/>
      <c r="H137" s="17">
        <f t="shared" si="11"/>
        <v>258866</v>
      </c>
      <c r="I137" s="17"/>
      <c r="J137" s="38"/>
    </row>
    <row r="138" spans="1:10" x14ac:dyDescent="0.2">
      <c r="A138" s="1"/>
      <c r="B138" s="1"/>
      <c r="C138" s="16"/>
      <c r="D138" s="18"/>
      <c r="E138" s="16"/>
      <c r="F138" s="16"/>
      <c r="G138" s="16"/>
      <c r="H138" s="17"/>
      <c r="I138" s="17"/>
    </row>
    <row r="139" spans="1:10" s="115" customFormat="1" x14ac:dyDescent="0.2">
      <c r="A139" s="110" t="s">
        <v>160</v>
      </c>
      <c r="B139" s="111"/>
      <c r="C139" s="112">
        <v>1482256137</v>
      </c>
      <c r="D139" s="112">
        <v>1639965852</v>
      </c>
      <c r="E139" s="112">
        <v>458556435.90000004</v>
      </c>
      <c r="F139" s="112">
        <v>106741784.38999999</v>
      </c>
      <c r="G139" s="112"/>
      <c r="H139" s="113"/>
      <c r="I139" s="113">
        <f>C139+D139+E139+F139+G139</f>
        <v>3687520209.29</v>
      </c>
    </row>
    <row r="140" spans="1:10" x14ac:dyDescent="0.2">
      <c r="A140" s="1" t="s">
        <v>161</v>
      </c>
      <c r="B140" s="19" t="s">
        <v>60</v>
      </c>
      <c r="C140" s="16">
        <v>89471891</v>
      </c>
      <c r="D140" s="16">
        <v>37627313</v>
      </c>
      <c r="E140" s="16">
        <v>805227.25</v>
      </c>
      <c r="F140" s="16">
        <v>156665.88</v>
      </c>
      <c r="G140" s="16"/>
      <c r="H140" s="17">
        <f>C140+D140+E140+F140</f>
        <v>128061097.13</v>
      </c>
      <c r="I140" s="17"/>
    </row>
    <row r="141" spans="1:10" x14ac:dyDescent="0.2">
      <c r="A141" s="1" t="s">
        <v>162</v>
      </c>
      <c r="B141" s="19" t="s">
        <v>255</v>
      </c>
      <c r="C141" s="16">
        <f>77475427+323472</f>
        <v>77798899</v>
      </c>
      <c r="D141" s="16">
        <f>86198562+1339968</f>
        <v>87538530</v>
      </c>
      <c r="E141" s="16">
        <v>253081.71</v>
      </c>
      <c r="F141" s="16">
        <v>50454.71</v>
      </c>
      <c r="G141" s="16"/>
      <c r="H141" s="17">
        <f>C141+D141+E141+F141+G141</f>
        <v>165640965.42000002</v>
      </c>
      <c r="I141" s="17"/>
    </row>
    <row r="142" spans="1:10" x14ac:dyDescent="0.2">
      <c r="A142" s="1" t="s">
        <v>164</v>
      </c>
      <c r="B142" s="19" t="s">
        <v>93</v>
      </c>
      <c r="C142" s="16">
        <v>771376221</v>
      </c>
      <c r="D142" s="16">
        <v>419218582</v>
      </c>
      <c r="E142" s="16">
        <v>2878254.16</v>
      </c>
      <c r="F142" s="16">
        <v>553424.64000000001</v>
      </c>
      <c r="G142" s="16"/>
      <c r="H142" s="17">
        <f>C142+D142+E142+F142</f>
        <v>1194026481.8000002</v>
      </c>
      <c r="I142" s="17"/>
    </row>
    <row r="143" spans="1:10" x14ac:dyDescent="0.2">
      <c r="A143" s="1" t="s">
        <v>165</v>
      </c>
      <c r="B143" s="19">
        <v>22</v>
      </c>
      <c r="C143" s="16">
        <v>11159026</v>
      </c>
      <c r="D143" s="16">
        <v>15236717</v>
      </c>
      <c r="E143" s="16"/>
      <c r="F143" s="16"/>
      <c r="G143" s="16"/>
      <c r="H143" s="17">
        <f t="shared" ref="H141:H143" si="12">C143+D143+E143+F143</f>
        <v>26395743</v>
      </c>
      <c r="I143" s="17"/>
    </row>
    <row r="144" spans="1:10" x14ac:dyDescent="0.2">
      <c r="A144" s="1"/>
      <c r="B144" s="19"/>
      <c r="C144" s="16"/>
      <c r="D144" s="16"/>
      <c r="E144" s="16"/>
      <c r="F144" s="16"/>
      <c r="G144" s="16"/>
      <c r="H144" s="17"/>
      <c r="I144" s="17"/>
    </row>
    <row r="145" spans="1:9" s="115" customFormat="1" x14ac:dyDescent="0.2">
      <c r="A145" s="110" t="s">
        <v>166</v>
      </c>
      <c r="B145" s="111"/>
      <c r="C145" s="112">
        <v>421645313</v>
      </c>
      <c r="D145" s="112">
        <v>192726905</v>
      </c>
      <c r="E145" s="112"/>
      <c r="F145" s="112"/>
      <c r="G145" s="112"/>
      <c r="H145" s="113"/>
      <c r="I145" s="113">
        <f>D145+C145</f>
        <v>614372218</v>
      </c>
    </row>
    <row r="146" spans="1:9" x14ac:dyDescent="0.2">
      <c r="A146" s="1" t="s">
        <v>167</v>
      </c>
      <c r="B146" s="19" t="s">
        <v>168</v>
      </c>
      <c r="C146" s="16">
        <f>41343813+99754252</f>
        <v>141098065</v>
      </c>
      <c r="D146" s="16">
        <f>15611384+53682938</f>
        <v>69294322</v>
      </c>
      <c r="E146" s="16"/>
      <c r="F146" s="16"/>
      <c r="G146" s="16"/>
      <c r="H146" s="18">
        <f>C146+D146</f>
        <v>210392387</v>
      </c>
      <c r="I146" s="17"/>
    </row>
    <row r="147" spans="1:9" x14ac:dyDescent="0.2">
      <c r="A147" s="1" t="s">
        <v>169</v>
      </c>
      <c r="B147" s="19" t="s">
        <v>170</v>
      </c>
      <c r="C147" s="16">
        <v>18824161</v>
      </c>
      <c r="D147" s="16">
        <v>3907166</v>
      </c>
      <c r="E147" s="16"/>
      <c r="F147" s="16"/>
      <c r="G147" s="16"/>
      <c r="H147" s="18">
        <f>C147+D147</f>
        <v>22731327</v>
      </c>
      <c r="I147" s="17"/>
    </row>
    <row r="148" spans="1:9" x14ac:dyDescent="0.2">
      <c r="A148" s="1"/>
      <c r="B148" s="1"/>
      <c r="C148" s="16"/>
      <c r="D148" s="16"/>
      <c r="E148" s="16"/>
      <c r="F148" s="16"/>
      <c r="G148" s="16"/>
      <c r="H148" s="17"/>
      <c r="I148" s="17"/>
    </row>
    <row r="149" spans="1:9" s="115" customFormat="1" x14ac:dyDescent="0.2">
      <c r="A149" s="111" t="s">
        <v>171</v>
      </c>
      <c r="B149" s="111"/>
      <c r="C149" s="112">
        <v>5573979174</v>
      </c>
      <c r="D149" s="112">
        <v>1588859319</v>
      </c>
      <c r="E149" s="112"/>
      <c r="F149" s="112"/>
      <c r="G149" s="112"/>
      <c r="H149" s="113"/>
      <c r="I149" s="113">
        <f>C149+D149</f>
        <v>7162838493</v>
      </c>
    </row>
    <row r="150" spans="1:9" x14ac:dyDescent="0.2">
      <c r="A150" s="1" t="s">
        <v>172</v>
      </c>
      <c r="B150" s="19" t="s">
        <v>74</v>
      </c>
      <c r="C150" s="16">
        <v>3050337807</v>
      </c>
      <c r="D150" s="16">
        <v>1118637339</v>
      </c>
      <c r="E150" s="16"/>
      <c r="F150" s="16"/>
      <c r="G150" s="16"/>
      <c r="H150" s="17">
        <f>C150+D150</f>
        <v>4168975146</v>
      </c>
      <c r="I150" s="17"/>
    </row>
    <row r="151" spans="1:9" x14ac:dyDescent="0.2">
      <c r="A151" s="1" t="s">
        <v>139</v>
      </c>
      <c r="B151" s="19" t="s">
        <v>173</v>
      </c>
      <c r="C151" s="16">
        <v>34166096</v>
      </c>
      <c r="D151" s="16">
        <v>13222871</v>
      </c>
      <c r="E151" s="16"/>
      <c r="F151" s="16"/>
      <c r="G151" s="16"/>
      <c r="H151" s="17">
        <f t="shared" ref="H151:H153" si="13">C151+D151</f>
        <v>47388967</v>
      </c>
      <c r="I151" s="17"/>
    </row>
    <row r="152" spans="1:9" x14ac:dyDescent="0.2">
      <c r="A152" s="1" t="s">
        <v>25</v>
      </c>
      <c r="B152" s="19" t="s">
        <v>174</v>
      </c>
      <c r="C152" s="16">
        <v>77335894</v>
      </c>
      <c r="D152" s="16">
        <v>36475007</v>
      </c>
      <c r="E152" s="16"/>
      <c r="F152" s="16"/>
      <c r="G152" s="16"/>
      <c r="H152" s="17">
        <f t="shared" si="13"/>
        <v>113810901</v>
      </c>
      <c r="I152" s="17"/>
    </row>
    <row r="153" spans="1:9" x14ac:dyDescent="0.2">
      <c r="A153" s="1" t="s">
        <v>175</v>
      </c>
      <c r="B153" s="19" t="s">
        <v>176</v>
      </c>
      <c r="C153" s="16">
        <v>33251029</v>
      </c>
      <c r="D153" s="16">
        <v>2617085</v>
      </c>
      <c r="E153" s="16"/>
      <c r="F153" s="16"/>
      <c r="G153" s="16"/>
      <c r="H153" s="17">
        <f t="shared" si="13"/>
        <v>35868114</v>
      </c>
      <c r="I153" s="17"/>
    </row>
    <row r="154" spans="1:9" x14ac:dyDescent="0.2">
      <c r="A154" s="1"/>
      <c r="B154" s="19"/>
      <c r="C154" s="16"/>
      <c r="D154" s="16"/>
      <c r="E154" s="16"/>
      <c r="F154" s="16"/>
      <c r="G154" s="16"/>
      <c r="H154" s="17"/>
      <c r="I154" s="17"/>
    </row>
    <row r="155" spans="1:9" s="115" customFormat="1" x14ac:dyDescent="0.2">
      <c r="A155" s="110" t="s">
        <v>177</v>
      </c>
      <c r="B155" s="111"/>
      <c r="C155" s="112">
        <v>186548504</v>
      </c>
      <c r="D155" s="112">
        <v>134130613</v>
      </c>
      <c r="E155" s="112"/>
      <c r="F155" s="112"/>
      <c r="G155" s="112"/>
      <c r="H155" s="113"/>
      <c r="I155" s="113">
        <f>C155+D155</f>
        <v>320679117</v>
      </c>
    </row>
    <row r="156" spans="1:9" x14ac:dyDescent="0.2">
      <c r="A156" s="1" t="s">
        <v>178</v>
      </c>
      <c r="B156" s="19" t="s">
        <v>34</v>
      </c>
      <c r="C156" s="16">
        <v>63128954</v>
      </c>
      <c r="D156" s="16">
        <v>40041878</v>
      </c>
      <c r="E156" s="16"/>
      <c r="F156" s="16"/>
      <c r="G156" s="16"/>
      <c r="H156" s="17">
        <f>C156+D156</f>
        <v>103170832</v>
      </c>
      <c r="I156" s="17"/>
    </row>
    <row r="157" spans="1:9" x14ac:dyDescent="0.2">
      <c r="A157" s="1" t="s">
        <v>179</v>
      </c>
      <c r="B157" s="19" t="s">
        <v>180</v>
      </c>
      <c r="C157" s="16">
        <v>4222117</v>
      </c>
      <c r="D157" s="16">
        <v>1297630</v>
      </c>
      <c r="E157" s="16"/>
      <c r="F157" s="16"/>
      <c r="G157" s="16"/>
      <c r="H157" s="17">
        <f t="shared" ref="H157:H158" si="14">C157+D157</f>
        <v>5519747</v>
      </c>
      <c r="I157" s="17"/>
    </row>
    <row r="158" spans="1:9" x14ac:dyDescent="0.2">
      <c r="A158" s="1" t="s">
        <v>181</v>
      </c>
      <c r="B158" s="19" t="s">
        <v>182</v>
      </c>
      <c r="C158" s="16">
        <v>43164914</v>
      </c>
      <c r="D158" s="16">
        <v>17355923</v>
      </c>
      <c r="E158" s="16"/>
      <c r="F158" s="16"/>
      <c r="G158" s="16"/>
      <c r="H158" s="17">
        <f t="shared" si="14"/>
        <v>60520837</v>
      </c>
      <c r="I158" s="17"/>
    </row>
    <row r="159" spans="1:9" x14ac:dyDescent="0.2">
      <c r="A159" s="1"/>
      <c r="B159" s="1"/>
      <c r="C159" s="16"/>
      <c r="D159" s="16"/>
      <c r="E159" s="16"/>
      <c r="F159" s="16"/>
      <c r="G159" s="16"/>
      <c r="H159" s="17"/>
      <c r="I159" s="17"/>
    </row>
    <row r="160" spans="1:9" x14ac:dyDescent="0.2">
      <c r="A160" s="23"/>
      <c r="B160" s="24"/>
      <c r="C160" s="25"/>
      <c r="D160" s="25"/>
      <c r="E160" s="25"/>
      <c r="F160" s="25"/>
      <c r="G160" s="25"/>
      <c r="H160" s="8" t="s">
        <v>1</v>
      </c>
      <c r="I160" s="8" t="s">
        <v>1</v>
      </c>
    </row>
    <row r="161" spans="1:9" x14ac:dyDescent="0.2">
      <c r="A161" s="26"/>
      <c r="B161" s="12"/>
      <c r="C161" s="27" t="s">
        <v>2</v>
      </c>
      <c r="D161" s="27" t="s">
        <v>3</v>
      </c>
      <c r="E161" s="28" t="s">
        <v>4</v>
      </c>
      <c r="F161" s="28"/>
      <c r="G161" s="27" t="s">
        <v>5</v>
      </c>
      <c r="H161" s="11" t="s">
        <v>6</v>
      </c>
      <c r="I161" s="11" t="s">
        <v>7</v>
      </c>
    </row>
    <row r="162" spans="1:9" x14ac:dyDescent="0.2">
      <c r="A162" s="13" t="s">
        <v>8</v>
      </c>
      <c r="B162" s="14" t="s">
        <v>9</v>
      </c>
      <c r="C162" s="29" t="s">
        <v>10</v>
      </c>
      <c r="D162" s="29" t="s">
        <v>10</v>
      </c>
      <c r="E162" s="29" t="s">
        <v>11</v>
      </c>
      <c r="F162" s="29" t="s">
        <v>12</v>
      </c>
      <c r="G162" s="29" t="s">
        <v>11</v>
      </c>
      <c r="H162" s="14" t="s">
        <v>10</v>
      </c>
      <c r="I162" s="14" t="s">
        <v>10</v>
      </c>
    </row>
    <row r="163" spans="1:9" s="115" customFormat="1" x14ac:dyDescent="0.2">
      <c r="A163" s="110" t="s">
        <v>183</v>
      </c>
      <c r="B163" s="111"/>
      <c r="C163" s="112">
        <v>145196514</v>
      </c>
      <c r="D163" s="112">
        <v>136245515</v>
      </c>
      <c r="E163" s="112"/>
      <c r="F163" s="112"/>
      <c r="G163" s="112"/>
      <c r="H163" s="113"/>
      <c r="I163" s="113">
        <f>C163+D163</f>
        <v>281442029</v>
      </c>
    </row>
    <row r="164" spans="1:9" x14ac:dyDescent="0.2">
      <c r="A164" s="1" t="s">
        <v>184</v>
      </c>
      <c r="B164" s="19" t="s">
        <v>15</v>
      </c>
      <c r="C164" s="16">
        <v>4496547</v>
      </c>
      <c r="D164" s="16">
        <v>2048826</v>
      </c>
      <c r="E164" s="16"/>
      <c r="F164" s="16"/>
      <c r="G164" s="16"/>
      <c r="H164" s="17">
        <f>C164+D164</f>
        <v>6545373</v>
      </c>
      <c r="I164" s="17"/>
    </row>
    <row r="165" spans="1:9" x14ac:dyDescent="0.2">
      <c r="A165" s="1" t="s">
        <v>185</v>
      </c>
      <c r="B165" s="19" t="s">
        <v>29</v>
      </c>
      <c r="C165" s="16">
        <v>79901781</v>
      </c>
      <c r="D165" s="16">
        <v>37418985</v>
      </c>
      <c r="E165" s="16"/>
      <c r="F165" s="16"/>
      <c r="G165" s="16"/>
      <c r="H165" s="17">
        <f>C165+D165</f>
        <v>117320766</v>
      </c>
      <c r="I165" s="17"/>
    </row>
    <row r="166" spans="1:9" x14ac:dyDescent="0.2">
      <c r="A166" s="1"/>
      <c r="B166" s="1"/>
      <c r="C166" s="18"/>
      <c r="D166" s="18"/>
      <c r="E166" s="18"/>
      <c r="F166" s="18"/>
      <c r="G166" s="18"/>
      <c r="H166" s="17"/>
      <c r="I166" s="17"/>
    </row>
    <row r="167" spans="1:9" s="115" customFormat="1" x14ac:dyDescent="0.2">
      <c r="A167" s="110" t="s">
        <v>186</v>
      </c>
      <c r="B167" s="111"/>
      <c r="C167" s="112">
        <v>925225638</v>
      </c>
      <c r="D167" s="112">
        <v>567945231</v>
      </c>
      <c r="E167" s="112"/>
      <c r="F167" s="112"/>
      <c r="G167" s="112"/>
      <c r="H167" s="113"/>
      <c r="I167" s="113">
        <f>D167+C167</f>
        <v>1493170869</v>
      </c>
    </row>
    <row r="168" spans="1:9" x14ac:dyDescent="0.2">
      <c r="A168" s="1" t="s">
        <v>187</v>
      </c>
      <c r="B168" s="19" t="s">
        <v>188</v>
      </c>
      <c r="C168" s="16">
        <v>20354486</v>
      </c>
      <c r="D168" s="16">
        <v>15904789</v>
      </c>
      <c r="E168" s="16"/>
      <c r="F168" s="16"/>
      <c r="G168" s="16"/>
      <c r="H168" s="17">
        <f>D168+C168</f>
        <v>36259275</v>
      </c>
      <c r="I168" s="17"/>
    </row>
    <row r="169" spans="1:9" x14ac:dyDescent="0.2">
      <c r="A169" s="1" t="s">
        <v>189</v>
      </c>
      <c r="B169" s="19" t="s">
        <v>190</v>
      </c>
      <c r="C169" s="16">
        <v>38011444</v>
      </c>
      <c r="D169" s="16">
        <v>21864328</v>
      </c>
      <c r="E169" s="16"/>
      <c r="F169" s="16"/>
      <c r="G169" s="16"/>
      <c r="H169" s="17">
        <f t="shared" ref="H169:H171" si="15">D169+C169</f>
        <v>59875772</v>
      </c>
      <c r="I169" s="17"/>
    </row>
    <row r="170" spans="1:9" x14ac:dyDescent="0.2">
      <c r="A170" s="1" t="s">
        <v>191</v>
      </c>
      <c r="B170" s="19" t="s">
        <v>29</v>
      </c>
      <c r="C170" s="16">
        <v>171596823</v>
      </c>
      <c r="D170" s="16">
        <v>157892593</v>
      </c>
      <c r="E170" s="16"/>
      <c r="F170" s="16"/>
      <c r="G170" s="16"/>
      <c r="H170" s="17">
        <f t="shared" si="15"/>
        <v>329489416</v>
      </c>
      <c r="I170" s="17"/>
    </row>
    <row r="171" spans="1:9" x14ac:dyDescent="0.2">
      <c r="A171" s="1" t="s">
        <v>192</v>
      </c>
      <c r="B171" s="19" t="s">
        <v>193</v>
      </c>
      <c r="C171" s="16">
        <v>29219544</v>
      </c>
      <c r="D171" s="16">
        <v>51312831</v>
      </c>
      <c r="E171" s="16"/>
      <c r="F171" s="16"/>
      <c r="G171" s="16"/>
      <c r="H171" s="17">
        <f t="shared" si="15"/>
        <v>80532375</v>
      </c>
      <c r="I171" s="17"/>
    </row>
    <row r="172" spans="1:9" x14ac:dyDescent="0.2">
      <c r="A172" s="1"/>
      <c r="B172" s="1"/>
      <c r="C172" s="16"/>
      <c r="D172" s="16"/>
      <c r="E172" s="16"/>
      <c r="F172" s="16"/>
      <c r="G172" s="16"/>
      <c r="H172" s="17"/>
      <c r="I172" s="17"/>
    </row>
    <row r="173" spans="1:9" s="115" customFormat="1" x14ac:dyDescent="0.2">
      <c r="A173" s="111" t="s">
        <v>194</v>
      </c>
      <c r="B173" s="111"/>
      <c r="C173" s="112">
        <v>177535560</v>
      </c>
      <c r="D173" s="112">
        <v>243146339</v>
      </c>
      <c r="E173" s="112"/>
      <c r="F173" s="112"/>
      <c r="G173" s="112"/>
      <c r="H173" s="113"/>
      <c r="I173" s="113">
        <f>C173+D173</f>
        <v>420681899</v>
      </c>
    </row>
    <row r="174" spans="1:9" x14ac:dyDescent="0.2">
      <c r="A174" s="1" t="s">
        <v>195</v>
      </c>
      <c r="B174" s="19" t="s">
        <v>69</v>
      </c>
      <c r="C174" s="16">
        <v>426311</v>
      </c>
      <c r="D174" s="16">
        <v>1717793</v>
      </c>
      <c r="E174" s="16"/>
      <c r="F174" s="16"/>
      <c r="G174" s="16"/>
      <c r="H174" s="17">
        <f>C174+D174</f>
        <v>2144104</v>
      </c>
      <c r="I174" s="17"/>
    </row>
    <row r="175" spans="1:9" x14ac:dyDescent="0.2">
      <c r="A175" s="1" t="s">
        <v>196</v>
      </c>
      <c r="B175" s="19" t="s">
        <v>110</v>
      </c>
      <c r="C175" s="16">
        <v>6455241</v>
      </c>
      <c r="D175" s="16">
        <v>17542803</v>
      </c>
      <c r="E175" s="16"/>
      <c r="F175" s="16"/>
      <c r="G175" s="16"/>
      <c r="H175" s="17">
        <f t="shared" ref="H175:H178" si="16">C175+D175</f>
        <v>23998044</v>
      </c>
      <c r="I175" s="17"/>
    </row>
    <row r="176" spans="1:9" x14ac:dyDescent="0.2">
      <c r="A176" s="1" t="s">
        <v>197</v>
      </c>
      <c r="B176" s="19" t="s">
        <v>32</v>
      </c>
      <c r="C176" s="16">
        <v>17021496</v>
      </c>
      <c r="D176" s="16">
        <v>31729978</v>
      </c>
      <c r="E176" s="16"/>
      <c r="F176" s="16"/>
      <c r="G176" s="16"/>
      <c r="H176" s="17">
        <f t="shared" si="16"/>
        <v>48751474</v>
      </c>
      <c r="I176" s="17"/>
    </row>
    <row r="177" spans="1:10" x14ac:dyDescent="0.2">
      <c r="A177" s="1" t="s">
        <v>198</v>
      </c>
      <c r="B177" s="19" t="s">
        <v>112</v>
      </c>
      <c r="C177" s="16">
        <v>6260895</v>
      </c>
      <c r="D177" s="16">
        <v>3848398</v>
      </c>
      <c r="E177" s="16"/>
      <c r="F177" s="16"/>
      <c r="G177" s="16"/>
      <c r="H177" s="17">
        <f t="shared" si="16"/>
        <v>10109293</v>
      </c>
      <c r="I177" s="17"/>
    </row>
    <row r="178" spans="1:10" x14ac:dyDescent="0.2">
      <c r="A178" s="1" t="s">
        <v>199</v>
      </c>
      <c r="B178" s="19" t="s">
        <v>200</v>
      </c>
      <c r="C178" s="16">
        <v>823854</v>
      </c>
      <c r="D178" s="16">
        <v>949543</v>
      </c>
      <c r="E178" s="16"/>
      <c r="F178" s="16"/>
      <c r="G178" s="16"/>
      <c r="H178" s="17">
        <f t="shared" si="16"/>
        <v>1773397</v>
      </c>
      <c r="I178" s="17"/>
    </row>
    <row r="179" spans="1:10" x14ac:dyDescent="0.2">
      <c r="A179" s="1"/>
      <c r="B179" s="1"/>
      <c r="C179" s="16"/>
      <c r="D179" s="16"/>
      <c r="E179" s="16"/>
      <c r="F179" s="16"/>
      <c r="G179" s="16"/>
      <c r="H179" s="17"/>
      <c r="I179" s="17"/>
    </row>
    <row r="180" spans="1:10" s="115" customFormat="1" x14ac:dyDescent="0.2">
      <c r="A180" s="111" t="s">
        <v>201</v>
      </c>
      <c r="B180" s="111"/>
      <c r="C180" s="112">
        <v>39786591</v>
      </c>
      <c r="D180" s="112">
        <v>123919169</v>
      </c>
      <c r="E180" s="112">
        <v>9571449.1600000001</v>
      </c>
      <c r="F180" s="112">
        <v>2055452.85</v>
      </c>
      <c r="G180" s="112"/>
      <c r="H180" s="114"/>
      <c r="I180" s="114">
        <f>C180+D180+E180+F180+G180</f>
        <v>175332662.00999999</v>
      </c>
    </row>
    <row r="181" spans="1:10" x14ac:dyDescent="0.2">
      <c r="A181" s="1" t="s">
        <v>202</v>
      </c>
      <c r="B181" s="19" t="s">
        <v>29</v>
      </c>
      <c r="C181" s="16">
        <v>18454256</v>
      </c>
      <c r="D181" s="16">
        <v>13517143</v>
      </c>
      <c r="E181" s="16"/>
      <c r="F181" s="16"/>
      <c r="G181" s="16"/>
      <c r="H181" s="17">
        <f>C181+D181</f>
        <v>31971399</v>
      </c>
      <c r="I181" s="17"/>
    </row>
    <row r="182" spans="1:10" x14ac:dyDescent="0.2">
      <c r="A182" s="1" t="s">
        <v>203</v>
      </c>
      <c r="B182" s="19" t="s">
        <v>204</v>
      </c>
      <c r="C182" s="16">
        <v>937584</v>
      </c>
      <c r="D182" s="16">
        <v>1456396</v>
      </c>
      <c r="E182" s="16"/>
      <c r="F182" s="16"/>
      <c r="G182" s="16"/>
      <c r="H182" s="17">
        <f t="shared" ref="H182:H184" si="17">C182+D182</f>
        <v>2393980</v>
      </c>
      <c r="I182" s="17"/>
    </row>
    <row r="183" spans="1:10" x14ac:dyDescent="0.2">
      <c r="A183" s="1" t="s">
        <v>205</v>
      </c>
      <c r="B183" s="19" t="s">
        <v>206</v>
      </c>
      <c r="C183" s="16">
        <v>538389</v>
      </c>
      <c r="D183" s="16">
        <v>818555</v>
      </c>
      <c r="E183" s="16"/>
      <c r="F183" s="16"/>
      <c r="G183" s="16"/>
      <c r="H183" s="17">
        <f t="shared" si="17"/>
        <v>1356944</v>
      </c>
      <c r="I183" s="17"/>
    </row>
    <row r="184" spans="1:10" x14ac:dyDescent="0.2">
      <c r="A184" s="1" t="s">
        <v>207</v>
      </c>
      <c r="B184" s="19" t="s">
        <v>208</v>
      </c>
      <c r="C184" s="16">
        <v>122477</v>
      </c>
      <c r="D184" s="16">
        <v>604861</v>
      </c>
      <c r="E184" s="16"/>
      <c r="F184" s="16"/>
      <c r="G184" s="16"/>
      <c r="H184" s="17">
        <f t="shared" si="17"/>
        <v>727338</v>
      </c>
      <c r="I184" s="17"/>
    </row>
    <row r="185" spans="1:10" x14ac:dyDescent="0.2">
      <c r="A185" s="1"/>
      <c r="B185" s="1"/>
      <c r="C185" s="16"/>
      <c r="D185" s="16"/>
      <c r="E185" s="16"/>
      <c r="F185" s="16"/>
      <c r="G185" s="16"/>
      <c r="H185" s="17"/>
      <c r="I185" s="17"/>
    </row>
    <row r="186" spans="1:10" s="115" customFormat="1" x14ac:dyDescent="0.2">
      <c r="A186" s="111" t="s">
        <v>209</v>
      </c>
      <c r="B186" s="111"/>
      <c r="C186" s="112">
        <v>1032431351</v>
      </c>
      <c r="D186" s="112">
        <v>447094723</v>
      </c>
      <c r="E186" s="112"/>
      <c r="F186" s="112"/>
      <c r="G186" s="112"/>
      <c r="H186" s="113"/>
      <c r="I186" s="113">
        <f>C186+D186</f>
        <v>1479526074</v>
      </c>
    </row>
    <row r="187" spans="1:10" x14ac:dyDescent="0.2">
      <c r="A187" s="1" t="s">
        <v>210</v>
      </c>
      <c r="B187" s="19" t="s">
        <v>60</v>
      </c>
      <c r="C187" s="16">
        <v>74422717</v>
      </c>
      <c r="D187" s="16">
        <v>64470058</v>
      </c>
      <c r="E187" s="16"/>
      <c r="F187" s="16"/>
      <c r="G187" s="16"/>
      <c r="H187" s="17">
        <f>C187+D187</f>
        <v>138892775</v>
      </c>
      <c r="I187" s="17"/>
    </row>
    <row r="188" spans="1:10" x14ac:dyDescent="0.2">
      <c r="A188" s="1" t="s">
        <v>211</v>
      </c>
      <c r="B188" s="19" t="s">
        <v>212</v>
      </c>
      <c r="C188" s="16">
        <v>81513312</v>
      </c>
      <c r="D188" s="16">
        <v>14954405</v>
      </c>
      <c r="E188" s="16"/>
      <c r="F188" s="16"/>
      <c r="G188" s="16"/>
      <c r="H188" s="17">
        <f t="shared" ref="H188:H191" si="18">C188+D188</f>
        <v>96467717</v>
      </c>
      <c r="I188" s="17"/>
    </row>
    <row r="189" spans="1:10" x14ac:dyDescent="0.2">
      <c r="A189" s="1" t="s">
        <v>213</v>
      </c>
      <c r="B189" s="19" t="s">
        <v>29</v>
      </c>
      <c r="C189" s="16">
        <v>285514008</v>
      </c>
      <c r="D189" s="16">
        <v>105618719</v>
      </c>
      <c r="E189" s="16"/>
      <c r="F189" s="16"/>
      <c r="G189" s="16"/>
      <c r="H189" s="17">
        <f t="shared" si="18"/>
        <v>391132727</v>
      </c>
      <c r="I189" s="17"/>
    </row>
    <row r="190" spans="1:10" x14ac:dyDescent="0.2">
      <c r="A190" s="1" t="s">
        <v>214</v>
      </c>
      <c r="B190" s="19" t="s">
        <v>215</v>
      </c>
      <c r="C190" s="16">
        <v>57766700</v>
      </c>
      <c r="D190" s="16">
        <v>6371026</v>
      </c>
      <c r="E190" s="16"/>
      <c r="F190" s="16"/>
      <c r="G190" s="16"/>
      <c r="H190" s="17">
        <f t="shared" si="18"/>
        <v>64137726</v>
      </c>
      <c r="I190"/>
    </row>
    <row r="191" spans="1:10" x14ac:dyDescent="0.2">
      <c r="A191" s="1" t="s">
        <v>216</v>
      </c>
      <c r="B191" s="19" t="s">
        <v>217</v>
      </c>
      <c r="C191" s="16">
        <v>77436505</v>
      </c>
      <c r="D191" s="16">
        <v>10123166</v>
      </c>
      <c r="E191" s="16"/>
      <c r="F191" s="16"/>
      <c r="G191" s="16"/>
      <c r="H191" s="17">
        <f t="shared" si="18"/>
        <v>87559671</v>
      </c>
      <c r="I191"/>
    </row>
    <row r="192" spans="1:10" x14ac:dyDescent="0.2">
      <c r="A192" s="39" t="s">
        <v>218</v>
      </c>
      <c r="B192" s="24" t="s">
        <v>219</v>
      </c>
      <c r="C192" s="40">
        <v>35934821015</v>
      </c>
      <c r="D192" s="40">
        <v>18226388446</v>
      </c>
      <c r="E192" s="40">
        <v>5113859099.5200005</v>
      </c>
      <c r="F192" s="40">
        <v>1224319528.0699997</v>
      </c>
      <c r="G192" s="40">
        <v>199560582</v>
      </c>
      <c r="H192" s="24"/>
      <c r="I192" s="40">
        <v>60698948670.589996</v>
      </c>
      <c r="J192" s="41">
        <v>60698948670.590004</v>
      </c>
    </row>
    <row r="193" spans="1:9" x14ac:dyDescent="0.2">
      <c r="A193" s="42" t="s">
        <v>218</v>
      </c>
      <c r="B193" s="43" t="s">
        <v>221</v>
      </c>
      <c r="C193" s="44">
        <v>24352630281</v>
      </c>
      <c r="D193" s="44">
        <v>9454059187</v>
      </c>
      <c r="E193" s="44">
        <v>56195676.119999886</v>
      </c>
      <c r="F193" s="44">
        <v>12243332.400000334</v>
      </c>
      <c r="G193" s="44">
        <v>0</v>
      </c>
      <c r="H193" s="44">
        <v>33875128476.519997</v>
      </c>
      <c r="I193" s="43"/>
    </row>
    <row r="194" spans="1:9" ht="12.75" customHeight="1" x14ac:dyDescent="0.2">
      <c r="A194" s="136" t="s">
        <v>252</v>
      </c>
      <c r="B194" s="136"/>
      <c r="C194" s="136"/>
      <c r="D194" s="136"/>
      <c r="E194" s="136"/>
      <c r="F194" s="1"/>
      <c r="G194" s="35" t="s">
        <v>220</v>
      </c>
      <c r="H194" s="35">
        <v>33875128476.52</v>
      </c>
      <c r="I194" s="1"/>
    </row>
    <row r="195" spans="1:9" s="73" customFormat="1" x14ac:dyDescent="0.2">
      <c r="A195" s="137"/>
      <c r="B195" s="137"/>
      <c r="C195" s="137"/>
      <c r="D195" s="137"/>
      <c r="E195" s="137"/>
      <c r="F195" s="121"/>
      <c r="G195" s="122"/>
      <c r="H195" s="119"/>
      <c r="I195" s="123"/>
    </row>
    <row r="196" spans="1:9" s="73" customFormat="1" x14ac:dyDescent="0.2">
      <c r="A196" s="120"/>
      <c r="B196" s="120"/>
      <c r="C196" s="124"/>
      <c r="D196" s="125"/>
      <c r="E196" s="125"/>
      <c r="F196" s="125"/>
      <c r="G196" s="125"/>
      <c r="H196" s="125"/>
      <c r="I196" s="125"/>
    </row>
    <row r="197" spans="1:9" s="73" customFormat="1" x14ac:dyDescent="0.2">
      <c r="A197" s="118"/>
      <c r="B197" s="120"/>
      <c r="C197" s="125"/>
      <c r="D197" s="125"/>
      <c r="E197" s="125"/>
      <c r="F197" s="126"/>
      <c r="G197" s="125"/>
      <c r="H197" s="127"/>
      <c r="I197" s="127"/>
    </row>
    <row r="198" spans="1:9" s="73" customFormat="1" x14ac:dyDescent="0.2">
      <c r="A198" s="120"/>
      <c r="B198" s="120"/>
      <c r="C198" s="121"/>
      <c r="D198" s="121"/>
      <c r="E198" s="126"/>
      <c r="F198" s="125"/>
      <c r="G198" s="125"/>
      <c r="H198" s="125"/>
      <c r="I198" s="125"/>
    </row>
    <row r="199" spans="1:9" s="73" customFormat="1" x14ac:dyDescent="0.2">
      <c r="A199" s="118"/>
      <c r="B199" s="118"/>
      <c r="C199" s="118"/>
      <c r="D199" s="118"/>
      <c r="E199" s="118"/>
      <c r="F199" s="118"/>
      <c r="G199" s="118"/>
      <c r="H199" s="118"/>
      <c r="I199" s="57"/>
    </row>
    <row r="200" spans="1:9" s="73" customFormat="1" x14ac:dyDescent="0.2">
      <c r="A200" s="118"/>
      <c r="B200" s="118"/>
      <c r="C200" s="57"/>
      <c r="D200" s="57"/>
      <c r="E200" s="57"/>
      <c r="F200" s="57"/>
      <c r="G200" s="57"/>
      <c r="H200" s="57"/>
      <c r="I200" s="57"/>
    </row>
    <row r="201" spans="1:9" s="73" customFormat="1" x14ac:dyDescent="0.2">
      <c r="A201" s="118"/>
      <c r="B201" s="57"/>
      <c r="C201" s="57"/>
      <c r="D201" s="57"/>
      <c r="E201" s="57"/>
      <c r="F201" s="57"/>
      <c r="G201" s="57"/>
      <c r="H201" s="57"/>
      <c r="I201" s="57"/>
    </row>
    <row r="202" spans="1:9" s="73" customFormat="1" x14ac:dyDescent="0.2">
      <c r="C202" s="128"/>
      <c r="D202" s="128"/>
    </row>
    <row r="203" spans="1:9" s="73" customFormat="1" x14ac:dyDescent="0.2">
      <c r="C203" s="128"/>
      <c r="D203" s="128"/>
    </row>
    <row r="204" spans="1:9" s="73" customFormat="1" x14ac:dyDescent="0.2">
      <c r="A204" s="74"/>
      <c r="C204" s="129"/>
      <c r="D204" s="129"/>
      <c r="E204" s="130"/>
      <c r="F204" s="130"/>
      <c r="I204" s="128"/>
    </row>
    <row r="205" spans="1:9" s="73" customFormat="1" x14ac:dyDescent="0.2">
      <c r="C205" s="130"/>
      <c r="D205" s="130"/>
      <c r="E205" s="130"/>
      <c r="F205" s="130"/>
    </row>
    <row r="206" spans="1:9" s="73" customFormat="1" x14ac:dyDescent="0.2">
      <c r="C206" s="130"/>
      <c r="D206" s="130"/>
      <c r="E206" s="130"/>
      <c r="F206" s="130"/>
      <c r="H206" s="128"/>
    </row>
    <row r="207" spans="1:9" s="73" customFormat="1" x14ac:dyDescent="0.2">
      <c r="A207" s="74"/>
      <c r="C207" s="129"/>
      <c r="D207" s="129"/>
      <c r="E207" s="129"/>
      <c r="F207" s="129"/>
      <c r="G207" s="131"/>
      <c r="I207" s="128"/>
    </row>
    <row r="208" spans="1:9" s="73" customFormat="1" x14ac:dyDescent="0.2"/>
    <row r="209" spans="1:9" s="73" customFormat="1" x14ac:dyDescent="0.2"/>
    <row r="210" spans="1:9" s="73" customFormat="1" x14ac:dyDescent="0.2">
      <c r="A210" s="74"/>
      <c r="C210" s="129"/>
      <c r="D210" s="129"/>
      <c r="I210" s="128"/>
    </row>
    <row r="211" spans="1:9" s="73" customFormat="1" x14ac:dyDescent="0.2">
      <c r="A211" s="74"/>
      <c r="C211" s="129"/>
      <c r="D211" s="129"/>
      <c r="I211" s="128"/>
    </row>
    <row r="212" spans="1:9" s="73" customFormat="1" x14ac:dyDescent="0.2">
      <c r="A212" s="74"/>
      <c r="C212" s="129"/>
      <c r="D212" s="129"/>
      <c r="I212" s="128"/>
    </row>
    <row r="213" spans="1:9" s="73" customFormat="1" x14ac:dyDescent="0.2">
      <c r="A213" s="74"/>
      <c r="C213" s="129"/>
      <c r="D213" s="130"/>
      <c r="I213" s="128"/>
    </row>
    <row r="214" spans="1:9" s="73" customFormat="1" x14ac:dyDescent="0.2">
      <c r="A214" s="74"/>
      <c r="C214" s="129"/>
      <c r="D214" s="129"/>
      <c r="I214" s="128"/>
    </row>
    <row r="215" spans="1:9" s="73" customFormat="1" x14ac:dyDescent="0.2"/>
    <row r="216" spans="1:9" s="73" customFormat="1" x14ac:dyDescent="0.2">
      <c r="A216" s="132"/>
      <c r="C216" s="133"/>
      <c r="D216" s="133"/>
    </row>
    <row r="217" spans="1:9" s="73" customFormat="1" x14ac:dyDescent="0.2">
      <c r="A217" s="74"/>
      <c r="C217" s="134"/>
      <c r="D217" s="134"/>
      <c r="I217" s="128"/>
    </row>
    <row r="218" spans="1:9" s="73" customFormat="1" x14ac:dyDescent="0.2">
      <c r="A218" s="135"/>
      <c r="B218" s="31"/>
      <c r="C218" s="129"/>
      <c r="D218" s="130"/>
      <c r="I218" s="128"/>
    </row>
    <row r="221" spans="1:9" x14ac:dyDescent="0.2">
      <c r="C221" s="22"/>
      <c r="D221" s="22"/>
      <c r="E221" s="22"/>
    </row>
    <row r="226" spans="3:5" x14ac:dyDescent="0.2">
      <c r="C226" s="22"/>
      <c r="D226" s="22"/>
      <c r="E226" s="22"/>
    </row>
    <row r="229" spans="3:5" x14ac:dyDescent="0.2">
      <c r="E229" s="22"/>
    </row>
  </sheetData>
  <mergeCells count="2">
    <mergeCell ref="A194:E195"/>
    <mergeCell ref="A3:J3"/>
  </mergeCells>
  <pageMargins left="0.75" right="0.75" top="1" bottom="1" header="0.5" footer="0.5"/>
  <pageSetup scale="63" orientation="landscape" r:id="rId1"/>
  <headerFooter alignWithMargins="0"/>
  <rowBreaks count="4" manualBreakCount="4">
    <brk id="50" max="16383" man="1"/>
    <brk id="104" max="16383" man="1"/>
    <brk id="159" max="16383" man="1"/>
    <brk id="212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2"/>
  </sheetPr>
  <dimension ref="A1:DF229"/>
  <sheetViews>
    <sheetView view="pageBreakPreview" topLeftCell="B1" zoomScale="120" zoomScaleNormal="100" zoomScaleSheetLayoutView="120" workbookViewId="0">
      <selection activeCell="Z21" sqref="Z21"/>
    </sheetView>
  </sheetViews>
  <sheetFormatPr defaultColWidth="12" defaultRowHeight="12.75" x14ac:dyDescent="0.2"/>
  <cols>
    <col min="1" max="1" width="29.42578125" style="3" hidden="1" customWidth="1"/>
    <col min="2" max="2" width="7.140625" style="3" customWidth="1"/>
    <col min="3" max="3" width="19.42578125" style="3" hidden="1" customWidth="1"/>
    <col min="4" max="4" width="18.42578125" style="3" hidden="1" customWidth="1"/>
    <col min="5" max="5" width="18.5703125" style="3" hidden="1" customWidth="1"/>
    <col min="6" max="6" width="16.5703125" style="3" hidden="1" customWidth="1"/>
    <col min="7" max="7" width="17.140625" style="3" hidden="1" customWidth="1"/>
    <col min="8" max="9" width="19.140625" style="3" hidden="1" customWidth="1"/>
    <col min="10" max="10" width="15.85546875" style="3" hidden="1" customWidth="1"/>
    <col min="11" max="11" width="15" style="3" hidden="1" customWidth="1"/>
    <col min="12" max="12" width="20.42578125" style="5" customWidth="1"/>
    <col min="13" max="13" width="15.85546875" style="3" customWidth="1"/>
    <col min="14" max="14" width="15.85546875" customWidth="1"/>
    <col min="15" max="15" width="16" style="5" customWidth="1"/>
    <col min="16" max="16" width="2.42578125" style="3" customWidth="1"/>
    <col min="17" max="17" width="14.28515625" style="3" customWidth="1"/>
    <col min="18" max="18" width="15.7109375" style="3" customWidth="1"/>
    <col min="19" max="19" width="16.42578125" style="5" customWidth="1"/>
    <col min="20" max="20" width="17" style="5" customWidth="1"/>
    <col min="21" max="21" width="1.5703125" style="5" customWidth="1"/>
    <col min="22" max="22" width="13.7109375" style="5" customWidth="1"/>
    <col min="23" max="23" width="15.5703125" style="3" bestFit="1" customWidth="1"/>
    <col min="24" max="24" width="16.28515625" style="3" customWidth="1"/>
    <col min="26" max="16384" width="12" style="3"/>
  </cols>
  <sheetData>
    <row r="1" spans="1:110" x14ac:dyDescent="0.2">
      <c r="A1" s="1"/>
      <c r="B1" s="1"/>
      <c r="C1" s="1"/>
      <c r="D1" s="2"/>
      <c r="F1" s="1"/>
      <c r="G1" s="1"/>
      <c r="H1" s="1"/>
      <c r="I1" s="4"/>
      <c r="J1" s="1"/>
      <c r="K1" s="1"/>
      <c r="L1" s="2"/>
      <c r="M1" s="1"/>
      <c r="O1" s="2"/>
      <c r="P1" s="1"/>
      <c r="Q1" s="1"/>
      <c r="R1" s="1"/>
      <c r="S1" s="2"/>
      <c r="T1" s="2"/>
      <c r="U1" s="2"/>
      <c r="V1" s="2"/>
      <c r="W1" s="1"/>
      <c r="X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</row>
    <row r="2" spans="1:110" x14ac:dyDescent="0.2">
      <c r="A2" s="1"/>
      <c r="B2" s="1"/>
      <c r="C2" s="1"/>
      <c r="D2" s="2"/>
      <c r="E2" s="5"/>
      <c r="F2" s="1"/>
      <c r="G2" s="1"/>
      <c r="H2" s="1"/>
      <c r="I2" s="1"/>
      <c r="J2" s="1"/>
      <c r="K2" s="1"/>
      <c r="L2" s="2"/>
      <c r="M2" s="1"/>
      <c r="O2" s="2"/>
      <c r="P2" s="1"/>
      <c r="Q2" s="1"/>
      <c r="R2" s="1"/>
      <c r="S2" s="2"/>
      <c r="T2" s="2"/>
      <c r="U2" s="2"/>
      <c r="V2" s="2"/>
      <c r="W2" s="1"/>
      <c r="X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</row>
    <row r="3" spans="1:110" x14ac:dyDescent="0.2">
      <c r="A3" s="84" t="s">
        <v>0</v>
      </c>
      <c r="B3" s="85"/>
      <c r="C3" s="85"/>
      <c r="D3" s="84" t="s">
        <v>238</v>
      </c>
      <c r="E3" s="86"/>
      <c r="F3" s="85"/>
      <c r="G3" s="85"/>
      <c r="H3" s="85"/>
      <c r="I3" s="85"/>
      <c r="J3" s="1"/>
      <c r="K3" s="1"/>
      <c r="L3" s="2"/>
      <c r="M3" s="1"/>
      <c r="O3" s="2"/>
      <c r="P3" s="1"/>
      <c r="Q3" s="1"/>
      <c r="R3" s="1"/>
      <c r="S3" s="2"/>
      <c r="T3" s="2"/>
      <c r="U3" s="2"/>
      <c r="V3" s="2"/>
      <c r="W3" s="1"/>
      <c r="X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</row>
    <row r="4" spans="1:11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91" t="s">
        <v>240</v>
      </c>
      <c r="N4" s="91" t="s">
        <v>240</v>
      </c>
      <c r="O4" s="91" t="s">
        <v>246</v>
      </c>
      <c r="P4" s="87"/>
      <c r="Q4" s="94" t="s">
        <v>241</v>
      </c>
      <c r="R4" s="94" t="s">
        <v>241</v>
      </c>
      <c r="S4" s="94" t="s">
        <v>242</v>
      </c>
      <c r="T4" s="97"/>
      <c r="U4" s="57"/>
      <c r="V4" s="87"/>
      <c r="W4" s="99"/>
      <c r="X4" s="100"/>
      <c r="Y4" s="102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</row>
    <row r="5" spans="1:110" x14ac:dyDescent="0.2">
      <c r="A5" s="6"/>
      <c r="B5" s="7"/>
      <c r="C5" s="7"/>
      <c r="D5" s="7"/>
      <c r="E5" s="7"/>
      <c r="F5" s="7"/>
      <c r="G5" s="7"/>
      <c r="H5" s="8" t="s">
        <v>1</v>
      </c>
      <c r="I5" s="8" t="s">
        <v>1</v>
      </c>
      <c r="M5" s="91" t="s">
        <v>244</v>
      </c>
      <c r="N5" s="91" t="s">
        <v>244</v>
      </c>
      <c r="O5" s="91" t="s">
        <v>247</v>
      </c>
      <c r="P5" s="87"/>
      <c r="Q5" s="94" t="s">
        <v>244</v>
      </c>
      <c r="R5" s="94" t="s">
        <v>244</v>
      </c>
      <c r="S5" s="94" t="s">
        <v>247</v>
      </c>
      <c r="T5" s="97"/>
      <c r="U5" s="57"/>
      <c r="V5" s="87"/>
      <c r="W5" s="99" t="s">
        <v>246</v>
      </c>
      <c r="X5" s="100" t="s">
        <v>241</v>
      </c>
      <c r="Y5" s="102"/>
    </row>
    <row r="6" spans="1:110" x14ac:dyDescent="0.2">
      <c r="A6" s="9"/>
      <c r="B6" s="10"/>
      <c r="C6" s="11" t="s">
        <v>2</v>
      </c>
      <c r="D6" s="11" t="s">
        <v>3</v>
      </c>
      <c r="E6" s="12" t="s">
        <v>4</v>
      </c>
      <c r="F6" s="12"/>
      <c r="G6" s="11" t="s">
        <v>5</v>
      </c>
      <c r="H6" s="11" t="s">
        <v>6</v>
      </c>
      <c r="I6" s="11" t="s">
        <v>7</v>
      </c>
      <c r="M6" s="92" t="s">
        <v>2</v>
      </c>
      <c r="N6" s="92" t="s">
        <v>3</v>
      </c>
      <c r="O6" s="91" t="s">
        <v>244</v>
      </c>
      <c r="P6" s="87"/>
      <c r="Q6" s="95" t="s">
        <v>2</v>
      </c>
      <c r="R6" s="95" t="s">
        <v>3</v>
      </c>
      <c r="S6" s="94" t="s">
        <v>244</v>
      </c>
      <c r="T6" s="97" t="s">
        <v>244</v>
      </c>
      <c r="U6" s="57"/>
      <c r="V6" s="87"/>
      <c r="W6" s="99" t="s">
        <v>243</v>
      </c>
      <c r="X6" s="100" t="s">
        <v>243</v>
      </c>
      <c r="Y6" s="102" t="s">
        <v>243</v>
      </c>
    </row>
    <row r="7" spans="1:110" x14ac:dyDescent="0.2">
      <c r="A7" s="13" t="s">
        <v>8</v>
      </c>
      <c r="B7" s="14" t="s">
        <v>9</v>
      </c>
      <c r="C7" s="14" t="s">
        <v>10</v>
      </c>
      <c r="D7" s="14" t="s">
        <v>10</v>
      </c>
      <c r="E7" s="14" t="s">
        <v>11</v>
      </c>
      <c r="F7" s="14" t="s">
        <v>12</v>
      </c>
      <c r="G7" s="14" t="s">
        <v>11</v>
      </c>
      <c r="H7" s="14" t="s">
        <v>10</v>
      </c>
      <c r="I7" s="14" t="s">
        <v>10</v>
      </c>
      <c r="M7" s="93" t="s">
        <v>10</v>
      </c>
      <c r="N7" s="93" t="s">
        <v>10</v>
      </c>
      <c r="O7" s="93" t="s">
        <v>245</v>
      </c>
      <c r="P7" s="14"/>
      <c r="Q7" s="96" t="s">
        <v>10</v>
      </c>
      <c r="R7" s="96" t="s">
        <v>10</v>
      </c>
      <c r="S7" s="96" t="s">
        <v>245</v>
      </c>
      <c r="T7" s="98" t="s">
        <v>239</v>
      </c>
      <c r="U7" s="29"/>
      <c r="V7" s="14" t="s">
        <v>249</v>
      </c>
      <c r="W7" s="88" t="s">
        <v>245</v>
      </c>
      <c r="X7" s="101" t="s">
        <v>245</v>
      </c>
      <c r="Y7" s="89" t="s">
        <v>248</v>
      </c>
    </row>
    <row r="8" spans="1:110" x14ac:dyDescent="0.2">
      <c r="A8" s="15" t="s">
        <v>13</v>
      </c>
      <c r="B8" s="1"/>
      <c r="C8" s="16">
        <v>12733842048</v>
      </c>
      <c r="D8" s="16">
        <v>3723829192</v>
      </c>
      <c r="E8" s="16"/>
      <c r="F8" s="16"/>
      <c r="G8" s="16"/>
      <c r="H8" s="17"/>
      <c r="I8" s="18">
        <v>16457671240</v>
      </c>
      <c r="L8" s="5" t="str">
        <f>A8</f>
        <v>Bernalillo</v>
      </c>
      <c r="V8" s="5" t="str">
        <f>A8</f>
        <v>Bernalillo</v>
      </c>
      <c r="W8" s="22">
        <f>I8</f>
        <v>16457671240</v>
      </c>
      <c r="X8" s="22"/>
      <c r="Y8" s="106"/>
    </row>
    <row r="9" spans="1:110" x14ac:dyDescent="0.2">
      <c r="A9" s="15" t="s">
        <v>14</v>
      </c>
      <c r="B9" s="19" t="s">
        <v>15</v>
      </c>
      <c r="C9" s="16">
        <v>10377278268</v>
      </c>
      <c r="D9" s="16">
        <v>3170644515</v>
      </c>
      <c r="E9" s="16"/>
      <c r="F9" s="16"/>
      <c r="G9" s="16"/>
      <c r="H9" s="17">
        <v>13547922783</v>
      </c>
      <c r="I9" s="17"/>
      <c r="L9" s="5" t="str">
        <f t="shared" ref="L9:L72" si="0">A9</f>
        <v xml:space="preserve">            Albuquerque</v>
      </c>
      <c r="M9" s="20">
        <f>C9</f>
        <v>10377278268</v>
      </c>
      <c r="N9" s="90">
        <f>D9</f>
        <v>3170644515</v>
      </c>
      <c r="O9" s="103">
        <f>M9+N9</f>
        <v>13547922783</v>
      </c>
      <c r="Q9" s="22">
        <f>'Debt Service Rate Setting'!C9</f>
        <v>10424835495</v>
      </c>
      <c r="R9" s="22">
        <f>'Debt Service Rate Setting'!D9</f>
        <v>3241187957</v>
      </c>
      <c r="S9" s="104">
        <f>Q9+R9</f>
        <v>13666023452</v>
      </c>
      <c r="T9" s="107">
        <f>S9-O9</f>
        <v>118100669</v>
      </c>
      <c r="U9" s="107"/>
      <c r="W9" s="22"/>
      <c r="X9" s="22"/>
      <c r="Y9" s="106"/>
    </row>
    <row r="10" spans="1:110" x14ac:dyDescent="0.2">
      <c r="A10" s="15" t="s">
        <v>16</v>
      </c>
      <c r="B10" s="19" t="s">
        <v>17</v>
      </c>
      <c r="C10" s="16">
        <v>0</v>
      </c>
      <c r="D10" s="16">
        <v>0</v>
      </c>
      <c r="E10" s="16"/>
      <c r="F10" s="16"/>
      <c r="G10" s="16"/>
      <c r="H10" s="17">
        <v>0</v>
      </c>
      <c r="I10" s="17"/>
      <c r="L10" s="5" t="str">
        <f t="shared" si="0"/>
        <v xml:space="preserve">            Corrales</v>
      </c>
      <c r="M10" s="20"/>
      <c r="N10" s="90"/>
      <c r="O10" s="103"/>
      <c r="Q10" s="22"/>
      <c r="R10" s="22"/>
      <c r="S10" s="104"/>
      <c r="T10" s="107"/>
      <c r="U10" s="107"/>
      <c r="W10" s="22"/>
      <c r="X10" s="22"/>
      <c r="Y10" s="106"/>
    </row>
    <row r="11" spans="1:110" x14ac:dyDescent="0.2">
      <c r="A11" s="15" t="s">
        <v>18</v>
      </c>
      <c r="B11" s="19" t="s">
        <v>19</v>
      </c>
      <c r="C11" s="16">
        <v>247803770</v>
      </c>
      <c r="D11" s="16">
        <v>25367726</v>
      </c>
      <c r="E11" s="16"/>
      <c r="F11" s="16"/>
      <c r="G11" s="16"/>
      <c r="H11" s="17">
        <v>273171496</v>
      </c>
      <c r="I11" s="17"/>
      <c r="K11" s="3" t="s">
        <v>20</v>
      </c>
      <c r="L11" s="5" t="str">
        <f t="shared" si="0"/>
        <v xml:space="preserve">            Los Ranchos</v>
      </c>
      <c r="M11" s="20">
        <f t="shared" ref="M11:M73" si="1">C11</f>
        <v>247803770</v>
      </c>
      <c r="N11" s="90">
        <f t="shared" ref="N11:N73" si="2">D11</f>
        <v>25367726</v>
      </c>
      <c r="O11" s="103">
        <f t="shared" ref="O11:O73" si="3">M11+N11</f>
        <v>273171496</v>
      </c>
      <c r="Q11" s="22">
        <f>'Debt Service Rate Setting'!C11</f>
        <v>248767161</v>
      </c>
      <c r="R11" s="22">
        <f>'Debt Service Rate Setting'!D11</f>
        <v>25951524</v>
      </c>
      <c r="S11" s="104">
        <f t="shared" ref="S11:S35" si="4">Q11+R11</f>
        <v>274718685</v>
      </c>
      <c r="T11" s="107">
        <f t="shared" ref="T11:T73" si="5">S11-O11</f>
        <v>1547189</v>
      </c>
      <c r="U11" s="107"/>
      <c r="W11" s="22"/>
      <c r="X11" s="22"/>
      <c r="Y11" s="106"/>
    </row>
    <row r="12" spans="1:110" x14ac:dyDescent="0.2">
      <c r="A12" s="15" t="s">
        <v>21</v>
      </c>
      <c r="B12" s="19" t="s">
        <v>22</v>
      </c>
      <c r="C12" s="16">
        <v>8528392</v>
      </c>
      <c r="D12" s="16">
        <v>4083660</v>
      </c>
      <c r="E12" s="16"/>
      <c r="F12" s="16"/>
      <c r="G12" s="16"/>
      <c r="H12" s="17">
        <v>12612052</v>
      </c>
      <c r="I12" s="17"/>
      <c r="J12" s="3" t="s">
        <v>23</v>
      </c>
      <c r="K12" s="3" t="s">
        <v>24</v>
      </c>
      <c r="L12" s="5" t="str">
        <f t="shared" si="0"/>
        <v xml:space="preserve">            Tijeras</v>
      </c>
      <c r="M12" s="20">
        <f t="shared" si="1"/>
        <v>8528392</v>
      </c>
      <c r="N12" s="90">
        <f t="shared" si="2"/>
        <v>4083660</v>
      </c>
      <c r="O12" s="103">
        <f t="shared" si="3"/>
        <v>12612052</v>
      </c>
      <c r="Q12" s="22">
        <f>'Debt Service Rate Setting'!C12</f>
        <v>8530392</v>
      </c>
      <c r="R12" s="22">
        <f>'Debt Service Rate Setting'!D12</f>
        <v>4229803</v>
      </c>
      <c r="S12" s="104">
        <f t="shared" si="4"/>
        <v>12760195</v>
      </c>
      <c r="T12" s="107">
        <f t="shared" si="5"/>
        <v>148143</v>
      </c>
      <c r="U12" s="107"/>
      <c r="W12" s="22"/>
      <c r="X12" s="22"/>
      <c r="Y12" s="106"/>
    </row>
    <row r="13" spans="1:110" x14ac:dyDescent="0.2">
      <c r="A13" s="15" t="s">
        <v>25</v>
      </c>
      <c r="B13" s="19" t="s">
        <v>26</v>
      </c>
      <c r="C13" s="16">
        <v>0</v>
      </c>
      <c r="D13" s="16">
        <v>308661</v>
      </c>
      <c r="E13" s="16"/>
      <c r="F13" s="16"/>
      <c r="G13" s="16"/>
      <c r="H13" s="17">
        <v>308661</v>
      </c>
      <c r="I13" s="17"/>
      <c r="J13" s="20">
        <v>149852253</v>
      </c>
      <c r="K13" s="21">
        <v>2.05976883110326E-3</v>
      </c>
      <c r="L13" s="5" t="str">
        <f t="shared" si="0"/>
        <v xml:space="preserve">            Edgewood</v>
      </c>
      <c r="M13" s="41">
        <f t="shared" si="1"/>
        <v>0</v>
      </c>
      <c r="N13" s="90">
        <f t="shared" si="2"/>
        <v>308661</v>
      </c>
      <c r="O13" s="103">
        <f t="shared" si="3"/>
        <v>308661</v>
      </c>
      <c r="Q13" s="22">
        <f>'Debt Service Rate Setting'!C13</f>
        <v>0</v>
      </c>
      <c r="R13" s="22">
        <f>'Debt Service Rate Setting'!D13</f>
        <v>308661</v>
      </c>
      <c r="S13" s="104">
        <f t="shared" si="4"/>
        <v>308661</v>
      </c>
      <c r="T13" s="107">
        <f t="shared" si="5"/>
        <v>0</v>
      </c>
      <c r="U13" s="107"/>
      <c r="W13" s="22"/>
      <c r="X13" s="22"/>
      <c r="Y13" s="106"/>
    </row>
    <row r="14" spans="1:110" x14ac:dyDescent="0.2">
      <c r="A14" s="15"/>
      <c r="B14" s="19"/>
      <c r="C14" s="16"/>
      <c r="D14" s="16"/>
      <c r="E14" s="16"/>
      <c r="F14" s="16"/>
      <c r="G14" s="16"/>
      <c r="H14" s="17"/>
      <c r="I14" s="17"/>
      <c r="J14" s="21"/>
      <c r="M14" s="20"/>
      <c r="N14" s="90"/>
      <c r="O14" s="103"/>
      <c r="Q14" s="22"/>
      <c r="R14" s="22"/>
      <c r="S14" s="104"/>
      <c r="T14" s="107"/>
      <c r="U14" s="107"/>
      <c r="W14" s="22"/>
      <c r="X14" s="22"/>
      <c r="Y14" s="106"/>
    </row>
    <row r="15" spans="1:110" x14ac:dyDescent="0.2">
      <c r="A15" s="15"/>
      <c r="B15" s="1"/>
      <c r="C15" s="16"/>
      <c r="D15" s="16"/>
      <c r="E15" s="16"/>
      <c r="F15" s="16"/>
      <c r="G15" s="16"/>
      <c r="H15" s="17"/>
      <c r="I15" s="17"/>
      <c r="M15" s="20"/>
      <c r="N15" s="90"/>
      <c r="O15" s="103"/>
      <c r="Q15" s="22"/>
      <c r="R15" s="22"/>
      <c r="S15" s="104"/>
      <c r="T15" s="107"/>
      <c r="U15" s="107"/>
      <c r="W15" s="22"/>
      <c r="X15" s="22"/>
      <c r="Y15" s="106"/>
    </row>
    <row r="16" spans="1:110" x14ac:dyDescent="0.2">
      <c r="A16" s="15" t="s">
        <v>27</v>
      </c>
      <c r="B16" s="1"/>
      <c r="C16" s="16">
        <v>80160805</v>
      </c>
      <c r="D16" s="16">
        <v>48689422</v>
      </c>
      <c r="E16" s="16"/>
      <c r="F16" s="16"/>
      <c r="G16" s="16"/>
      <c r="H16" s="18"/>
      <c r="I16" s="18">
        <v>128850227</v>
      </c>
      <c r="L16" s="5" t="str">
        <f t="shared" si="0"/>
        <v>Catron</v>
      </c>
      <c r="M16" s="20">
        <f t="shared" si="1"/>
        <v>80160805</v>
      </c>
      <c r="N16" s="90">
        <f t="shared" si="2"/>
        <v>48689422</v>
      </c>
      <c r="O16" s="103">
        <f t="shared" si="3"/>
        <v>128850227</v>
      </c>
      <c r="Q16" s="22">
        <f>'Debt Service Rate Setting'!C16</f>
        <v>80206928</v>
      </c>
      <c r="R16" s="22">
        <f>'Debt Service Rate Setting'!D16</f>
        <v>48669873</v>
      </c>
      <c r="S16" s="104">
        <f t="shared" si="4"/>
        <v>128876801</v>
      </c>
      <c r="T16" s="107">
        <f t="shared" si="5"/>
        <v>26574</v>
      </c>
      <c r="U16" s="107"/>
      <c r="V16" s="5" t="str">
        <f>L16</f>
        <v>Catron</v>
      </c>
      <c r="W16" s="22">
        <f>I16</f>
        <v>128850227</v>
      </c>
      <c r="X16" s="22"/>
      <c r="Y16" s="106"/>
    </row>
    <row r="17" spans="1:25" x14ac:dyDescent="0.2">
      <c r="A17" s="15" t="s">
        <v>28</v>
      </c>
      <c r="B17" s="19" t="s">
        <v>29</v>
      </c>
      <c r="C17" s="16">
        <v>2912749</v>
      </c>
      <c r="D17" s="16">
        <v>3275070</v>
      </c>
      <c r="E17" s="16"/>
      <c r="F17" s="16"/>
      <c r="G17" s="16"/>
      <c r="H17" s="18">
        <v>6187819</v>
      </c>
      <c r="I17" s="18"/>
      <c r="L17" s="5" t="str">
        <f t="shared" si="0"/>
        <v xml:space="preserve">            Reserve</v>
      </c>
      <c r="M17" s="20">
        <f t="shared" si="1"/>
        <v>2912749</v>
      </c>
      <c r="N17" s="90">
        <f t="shared" si="2"/>
        <v>3275070</v>
      </c>
      <c r="O17" s="103">
        <f t="shared" si="3"/>
        <v>6187819</v>
      </c>
      <c r="Q17" s="22">
        <f>'Debt Service Rate Setting'!C17</f>
        <v>2912749</v>
      </c>
      <c r="R17" s="22">
        <f>'Debt Service Rate Setting'!D17</f>
        <v>3275070</v>
      </c>
      <c r="S17" s="104">
        <f t="shared" si="4"/>
        <v>6187819</v>
      </c>
      <c r="T17" s="107">
        <f t="shared" si="5"/>
        <v>0</v>
      </c>
      <c r="U17" s="107"/>
      <c r="W17" s="22"/>
      <c r="X17" s="22"/>
      <c r="Y17" s="106"/>
    </row>
    <row r="18" spans="1:25" x14ac:dyDescent="0.2">
      <c r="A18" s="15"/>
      <c r="B18" s="1"/>
      <c r="C18" s="16"/>
      <c r="D18" s="16"/>
      <c r="E18" s="16"/>
      <c r="F18" s="16"/>
      <c r="G18" s="16"/>
      <c r="H18" s="17"/>
      <c r="I18" s="17"/>
      <c r="M18" s="20"/>
      <c r="N18" s="90"/>
      <c r="O18" s="103"/>
      <c r="Q18" s="22"/>
      <c r="R18" s="22"/>
      <c r="S18" s="104"/>
      <c r="T18" s="107"/>
      <c r="U18" s="107"/>
      <c r="W18" s="22"/>
      <c r="X18" s="22"/>
      <c r="Y18" s="106"/>
    </row>
    <row r="19" spans="1:25" x14ac:dyDescent="0.2">
      <c r="A19" s="15" t="s">
        <v>30</v>
      </c>
      <c r="B19" s="1"/>
      <c r="C19" s="16">
        <v>671761198</v>
      </c>
      <c r="D19" s="16">
        <v>555589736</v>
      </c>
      <c r="E19" s="16">
        <v>32940428.140000001</v>
      </c>
      <c r="F19" s="16">
        <v>8042893.5499999989</v>
      </c>
      <c r="G19" s="16"/>
      <c r="H19" s="17"/>
      <c r="I19" s="17">
        <v>1268334255.6900001</v>
      </c>
      <c r="L19" s="5" t="str">
        <f t="shared" si="0"/>
        <v>Chaves</v>
      </c>
      <c r="M19" s="20">
        <f t="shared" si="1"/>
        <v>671761198</v>
      </c>
      <c r="N19" s="90">
        <f t="shared" si="2"/>
        <v>555589736</v>
      </c>
      <c r="O19" s="103">
        <f t="shared" si="3"/>
        <v>1227350934</v>
      </c>
      <c r="Q19" s="22">
        <f>'Debt Service Rate Setting'!C19</f>
        <v>676010813</v>
      </c>
      <c r="R19" s="22">
        <f>'Debt Service Rate Setting'!D19</f>
        <v>555251484</v>
      </c>
      <c r="S19" s="104">
        <f t="shared" si="4"/>
        <v>1231262297</v>
      </c>
      <c r="T19" s="107">
        <f t="shared" si="5"/>
        <v>3911363</v>
      </c>
      <c r="U19" s="107"/>
      <c r="V19" s="5" t="str">
        <f>L19</f>
        <v>Chaves</v>
      </c>
      <c r="W19" s="22">
        <f>I19</f>
        <v>1268334255.6900001</v>
      </c>
      <c r="X19" s="22"/>
      <c r="Y19" s="106"/>
    </row>
    <row r="20" spans="1:25" x14ac:dyDescent="0.2">
      <c r="A20" s="15" t="s">
        <v>31</v>
      </c>
      <c r="B20" s="19" t="s">
        <v>32</v>
      </c>
      <c r="C20" s="16">
        <v>8472427</v>
      </c>
      <c r="D20" s="16">
        <v>2949183</v>
      </c>
      <c r="E20" s="16"/>
      <c r="F20" s="16"/>
      <c r="G20" s="16"/>
      <c r="H20" s="17">
        <v>11421610</v>
      </c>
      <c r="I20" s="17"/>
      <c r="L20" s="5" t="str">
        <f t="shared" si="0"/>
        <v xml:space="preserve">            Dexter</v>
      </c>
      <c r="M20" s="20">
        <f t="shared" si="1"/>
        <v>8472427</v>
      </c>
      <c r="N20" s="90">
        <f t="shared" si="2"/>
        <v>2949183</v>
      </c>
      <c r="O20" s="103">
        <f t="shared" si="3"/>
        <v>11421610</v>
      </c>
      <c r="Q20" s="22">
        <f>'Debt Service Rate Setting'!C20</f>
        <v>8470427</v>
      </c>
      <c r="R20" s="22">
        <f>'Debt Service Rate Setting'!D20</f>
        <v>2951183</v>
      </c>
      <c r="S20" s="104">
        <f t="shared" si="4"/>
        <v>11421610</v>
      </c>
      <c r="T20" s="107">
        <f t="shared" si="5"/>
        <v>0</v>
      </c>
      <c r="U20" s="107"/>
      <c r="W20" s="22"/>
      <c r="X20" s="22"/>
      <c r="Y20" s="106"/>
    </row>
    <row r="21" spans="1:25" x14ac:dyDescent="0.2">
      <c r="A21" s="15" t="s">
        <v>33</v>
      </c>
      <c r="B21" s="19" t="s">
        <v>34</v>
      </c>
      <c r="C21" s="16">
        <v>4810142</v>
      </c>
      <c r="D21" s="16">
        <v>2261959</v>
      </c>
      <c r="E21" s="16"/>
      <c r="F21" s="16"/>
      <c r="G21" s="16"/>
      <c r="H21" s="17">
        <v>7072101</v>
      </c>
      <c r="I21" s="17"/>
      <c r="L21" s="5" t="str">
        <f t="shared" si="0"/>
        <v xml:space="preserve">            Hagerman</v>
      </c>
      <c r="M21" s="20">
        <f t="shared" si="1"/>
        <v>4810142</v>
      </c>
      <c r="N21" s="90">
        <f t="shared" si="2"/>
        <v>2261959</v>
      </c>
      <c r="O21" s="103">
        <f t="shared" si="3"/>
        <v>7072101</v>
      </c>
      <c r="Q21" s="22">
        <f>'Debt Service Rate Setting'!C21</f>
        <v>4804044</v>
      </c>
      <c r="R21" s="22">
        <f>'Debt Service Rate Setting'!D21</f>
        <v>2269076</v>
      </c>
      <c r="S21" s="104">
        <f t="shared" si="4"/>
        <v>7073120</v>
      </c>
      <c r="T21" s="107">
        <f t="shared" si="5"/>
        <v>1019</v>
      </c>
      <c r="U21" s="107"/>
      <c r="W21" s="22"/>
      <c r="X21" s="22"/>
      <c r="Y21" s="106"/>
    </row>
    <row r="22" spans="1:25" x14ac:dyDescent="0.2">
      <c r="A22" s="15" t="s">
        <v>35</v>
      </c>
      <c r="B22" s="19" t="s">
        <v>36</v>
      </c>
      <c r="C22" s="16">
        <v>1538024</v>
      </c>
      <c r="D22" s="16">
        <v>902244</v>
      </c>
      <c r="E22" s="16"/>
      <c r="F22" s="16"/>
      <c r="G22" s="16"/>
      <c r="H22" s="17">
        <v>2440268</v>
      </c>
      <c r="I22" s="17"/>
      <c r="L22" s="5" t="str">
        <f t="shared" si="0"/>
        <v xml:space="preserve">            Lake Arthur</v>
      </c>
      <c r="M22" s="20">
        <f t="shared" si="1"/>
        <v>1538024</v>
      </c>
      <c r="N22" s="90">
        <f t="shared" si="2"/>
        <v>902244</v>
      </c>
      <c r="O22" s="103">
        <f t="shared" si="3"/>
        <v>2440268</v>
      </c>
      <c r="Q22" s="22">
        <f>'Debt Service Rate Setting'!C22</f>
        <v>1562407</v>
      </c>
      <c r="R22" s="22">
        <f>'Debt Service Rate Setting'!D22</f>
        <v>878660</v>
      </c>
      <c r="S22" s="104">
        <f t="shared" si="4"/>
        <v>2441067</v>
      </c>
      <c r="T22" s="107">
        <f t="shared" si="5"/>
        <v>799</v>
      </c>
      <c r="U22" s="107"/>
      <c r="W22" s="22"/>
      <c r="X22" s="22"/>
      <c r="Y22" s="106"/>
    </row>
    <row r="23" spans="1:25" x14ac:dyDescent="0.2">
      <c r="A23" s="15" t="s">
        <v>37</v>
      </c>
      <c r="B23" s="19" t="s">
        <v>29</v>
      </c>
      <c r="C23" s="16">
        <v>488885457</v>
      </c>
      <c r="D23" s="16">
        <v>240936646</v>
      </c>
      <c r="E23" s="16"/>
      <c r="F23" s="16"/>
      <c r="G23" s="16"/>
      <c r="H23" s="17">
        <v>729822103</v>
      </c>
      <c r="I23" s="17"/>
      <c r="L23" s="5" t="str">
        <f t="shared" si="0"/>
        <v xml:space="preserve">            Roswell</v>
      </c>
      <c r="M23" s="20">
        <f t="shared" si="1"/>
        <v>488885457</v>
      </c>
      <c r="N23" s="90">
        <f t="shared" si="2"/>
        <v>240936646</v>
      </c>
      <c r="O23" s="103">
        <f t="shared" si="3"/>
        <v>729822103</v>
      </c>
      <c r="Q23" s="22">
        <f>'Debt Service Rate Setting'!C23</f>
        <v>492472940</v>
      </c>
      <c r="R23" s="22">
        <f>'Debt Service Rate Setting'!D23</f>
        <v>241361399</v>
      </c>
      <c r="S23" s="104">
        <f t="shared" si="4"/>
        <v>733834339</v>
      </c>
      <c r="T23" s="107">
        <f t="shared" si="5"/>
        <v>4012236</v>
      </c>
      <c r="U23" s="107"/>
      <c r="W23" s="22"/>
      <c r="X23" s="22"/>
      <c r="Y23" s="106"/>
    </row>
    <row r="24" spans="1:25" x14ac:dyDescent="0.2">
      <c r="A24" s="15"/>
      <c r="B24" s="1"/>
      <c r="C24" s="16"/>
      <c r="D24" s="16"/>
      <c r="E24" s="16"/>
      <c r="F24" s="16"/>
      <c r="G24" s="16"/>
      <c r="H24" s="17"/>
      <c r="I24" s="17"/>
      <c r="M24" s="20"/>
      <c r="N24" s="90"/>
      <c r="O24" s="103"/>
      <c r="Q24" s="22">
        <f>'Debt Service Rate Setting'!C24</f>
        <v>0</v>
      </c>
      <c r="R24" s="22"/>
      <c r="S24" s="104"/>
      <c r="T24" s="107"/>
      <c r="U24" s="107"/>
      <c r="W24" s="22"/>
      <c r="X24" s="22"/>
      <c r="Y24" s="106"/>
    </row>
    <row r="25" spans="1:25" x14ac:dyDescent="0.2">
      <c r="A25" s="15" t="s">
        <v>38</v>
      </c>
      <c r="B25" s="1"/>
      <c r="C25" s="16">
        <v>126876208</v>
      </c>
      <c r="D25" s="16">
        <v>222378551</v>
      </c>
      <c r="E25" s="16"/>
      <c r="F25" s="16"/>
      <c r="G25" s="16"/>
      <c r="H25" s="17"/>
      <c r="I25" s="17">
        <v>349254759</v>
      </c>
      <c r="L25" s="5" t="str">
        <f t="shared" si="0"/>
        <v>Cibola</v>
      </c>
      <c r="M25" s="20">
        <f t="shared" si="1"/>
        <v>126876208</v>
      </c>
      <c r="N25" s="90">
        <f t="shared" si="2"/>
        <v>222378551</v>
      </c>
      <c r="O25" s="103">
        <f t="shared" si="3"/>
        <v>349254759</v>
      </c>
      <c r="Q25" s="22">
        <f>'Debt Service Rate Setting'!C25</f>
        <v>129056444</v>
      </c>
      <c r="R25" s="22">
        <f>'Debt Service Rate Setting'!D25</f>
        <v>222335742</v>
      </c>
      <c r="S25" s="104">
        <f t="shared" si="4"/>
        <v>351392186</v>
      </c>
      <c r="T25" s="107">
        <f t="shared" si="5"/>
        <v>2137427</v>
      </c>
      <c r="U25" s="107"/>
      <c r="V25" s="5" t="str">
        <f>L25</f>
        <v>Cibola</v>
      </c>
      <c r="W25" s="22">
        <f>I25</f>
        <v>349254759</v>
      </c>
      <c r="X25" s="22"/>
      <c r="Y25" s="106"/>
    </row>
    <row r="26" spans="1:25" x14ac:dyDescent="0.2">
      <c r="A26" s="15" t="s">
        <v>39</v>
      </c>
      <c r="B26" s="19" t="s">
        <v>40</v>
      </c>
      <c r="C26" s="16">
        <v>64545864</v>
      </c>
      <c r="D26" s="16">
        <v>60231065</v>
      </c>
      <c r="E26" s="16"/>
      <c r="F26" s="16"/>
      <c r="G26" s="16"/>
      <c r="H26" s="17">
        <v>124776929</v>
      </c>
      <c r="I26" s="17"/>
      <c r="L26" s="5" t="str">
        <f t="shared" si="0"/>
        <v xml:space="preserve">            Grants</v>
      </c>
      <c r="M26" s="20">
        <f t="shared" si="1"/>
        <v>64545864</v>
      </c>
      <c r="N26" s="90">
        <f t="shared" si="2"/>
        <v>60231065</v>
      </c>
      <c r="O26" s="103">
        <f t="shared" si="3"/>
        <v>124776929</v>
      </c>
      <c r="Q26" s="22">
        <f>'Debt Service Rate Setting'!C26</f>
        <v>65349483</v>
      </c>
      <c r="R26" s="22">
        <f>'Debt Service Rate Setting'!D26</f>
        <v>60431967</v>
      </c>
      <c r="S26" s="104">
        <f t="shared" si="4"/>
        <v>125781450</v>
      </c>
      <c r="T26" s="107">
        <f t="shared" si="5"/>
        <v>1004521</v>
      </c>
      <c r="U26" s="107"/>
      <c r="W26" s="22"/>
      <c r="X26" s="22"/>
      <c r="Y26" s="106"/>
    </row>
    <row r="27" spans="1:25" x14ac:dyDescent="0.2">
      <c r="A27" s="1" t="s">
        <v>41</v>
      </c>
      <c r="B27" s="19" t="s">
        <v>42</v>
      </c>
      <c r="C27" s="16">
        <v>9689853</v>
      </c>
      <c r="D27" s="16">
        <v>36191216</v>
      </c>
      <c r="E27" s="16"/>
      <c r="F27" s="16"/>
      <c r="G27" s="16"/>
      <c r="H27" s="17">
        <v>45881069</v>
      </c>
      <c r="I27" s="17"/>
      <c r="L27" s="5" t="str">
        <f t="shared" si="0"/>
        <v xml:space="preserve">             Milan</v>
      </c>
      <c r="M27" s="20">
        <f t="shared" si="1"/>
        <v>9689853</v>
      </c>
      <c r="N27" s="90">
        <f t="shared" si="2"/>
        <v>36191216</v>
      </c>
      <c r="O27" s="103">
        <f t="shared" si="3"/>
        <v>45881069</v>
      </c>
      <c r="Q27" s="22">
        <f>'Debt Service Rate Setting'!C27</f>
        <v>9902542</v>
      </c>
      <c r="R27" s="22">
        <f>'Debt Service Rate Setting'!D27</f>
        <v>35731558</v>
      </c>
      <c r="S27" s="104">
        <f t="shared" si="4"/>
        <v>45634100</v>
      </c>
      <c r="T27" s="107">
        <f t="shared" si="5"/>
        <v>-246969</v>
      </c>
      <c r="U27" s="107"/>
      <c r="W27" s="22"/>
      <c r="X27" s="22"/>
      <c r="Y27" s="106"/>
    </row>
    <row r="28" spans="1:25" x14ac:dyDescent="0.2">
      <c r="A28" s="1"/>
      <c r="B28" s="1"/>
      <c r="C28" s="16"/>
      <c r="D28" s="16"/>
      <c r="E28" s="16"/>
      <c r="F28" s="16"/>
      <c r="G28" s="16"/>
      <c r="H28" s="17"/>
      <c r="I28" s="17"/>
      <c r="M28" s="20"/>
      <c r="N28" s="90"/>
      <c r="O28" s="103"/>
      <c r="Q28" s="22"/>
      <c r="R28" s="22"/>
      <c r="S28" s="104"/>
      <c r="T28" s="107"/>
      <c r="U28" s="107"/>
      <c r="W28" s="22"/>
      <c r="X28" s="22"/>
      <c r="Y28" s="106"/>
    </row>
    <row r="29" spans="1:25" x14ac:dyDescent="0.2">
      <c r="A29" s="15" t="s">
        <v>43</v>
      </c>
      <c r="B29" s="1"/>
      <c r="C29" s="16">
        <v>399317738</v>
      </c>
      <c r="D29" s="16">
        <v>216549899</v>
      </c>
      <c r="E29" s="16">
        <v>25523560.52</v>
      </c>
      <c r="F29" s="16">
        <v>5282321.9799999995</v>
      </c>
      <c r="G29" s="16"/>
      <c r="H29" s="17"/>
      <c r="I29" s="17">
        <v>646673519.5</v>
      </c>
      <c r="L29" s="5" t="str">
        <f t="shared" si="0"/>
        <v>Colfax</v>
      </c>
      <c r="M29" s="20">
        <f t="shared" si="1"/>
        <v>399317738</v>
      </c>
      <c r="N29" s="90">
        <f t="shared" si="2"/>
        <v>216549899</v>
      </c>
      <c r="O29" s="103">
        <f t="shared" si="3"/>
        <v>615867637</v>
      </c>
      <c r="Q29" s="22">
        <f>'Debt Service Rate Setting'!C29</f>
        <v>400575036</v>
      </c>
      <c r="R29" s="22">
        <f>'Debt Service Rate Setting'!D29</f>
        <v>217807275</v>
      </c>
      <c r="S29" s="104">
        <f t="shared" si="4"/>
        <v>618382311</v>
      </c>
      <c r="T29" s="107">
        <f t="shared" si="5"/>
        <v>2514674</v>
      </c>
      <c r="U29" s="107"/>
      <c r="V29" s="5" t="str">
        <f>L29</f>
        <v>Colfax</v>
      </c>
      <c r="W29" s="22">
        <f>I29</f>
        <v>646673519.5</v>
      </c>
      <c r="X29" s="22"/>
      <c r="Y29" s="106"/>
    </row>
    <row r="30" spans="1:25" x14ac:dyDescent="0.2">
      <c r="A30" s="1" t="s">
        <v>44</v>
      </c>
      <c r="B30" s="19" t="s">
        <v>45</v>
      </c>
      <c r="C30" s="16">
        <v>206012367</v>
      </c>
      <c r="D30" s="16">
        <v>55926660</v>
      </c>
      <c r="E30" s="16"/>
      <c r="F30" s="16"/>
      <c r="G30" s="16"/>
      <c r="H30" s="17">
        <v>261939027</v>
      </c>
      <c r="I30" s="17"/>
      <c r="L30" s="5" t="str">
        <f t="shared" si="0"/>
        <v xml:space="preserve">            Angel Fire</v>
      </c>
      <c r="M30" s="20">
        <f t="shared" si="1"/>
        <v>206012367</v>
      </c>
      <c r="N30" s="90">
        <f t="shared" si="2"/>
        <v>55926660</v>
      </c>
      <c r="O30" s="103">
        <f t="shared" si="3"/>
        <v>261939027</v>
      </c>
      <c r="Q30" s="22">
        <f>'Debt Service Rate Setting'!C30</f>
        <v>207338293</v>
      </c>
      <c r="R30" s="22">
        <f>'Debt Service Rate Setting'!D30</f>
        <v>56714925</v>
      </c>
      <c r="S30" s="104">
        <f t="shared" si="4"/>
        <v>264053218</v>
      </c>
      <c r="T30" s="107">
        <f t="shared" si="5"/>
        <v>2114191</v>
      </c>
      <c r="U30" s="107"/>
      <c r="W30" s="22"/>
      <c r="X30" s="22"/>
      <c r="Y30" s="106"/>
    </row>
    <row r="31" spans="1:25" x14ac:dyDescent="0.2">
      <c r="A31" s="1" t="s">
        <v>46</v>
      </c>
      <c r="B31" s="19" t="s">
        <v>40</v>
      </c>
      <c r="C31" s="16">
        <v>9184799</v>
      </c>
      <c r="D31" s="16">
        <v>4246717</v>
      </c>
      <c r="E31" s="16"/>
      <c r="F31" s="16"/>
      <c r="G31" s="16"/>
      <c r="H31" s="17">
        <v>13431516</v>
      </c>
      <c r="I31" s="17"/>
      <c r="K31" s="22">
        <v>16457671240</v>
      </c>
      <c r="L31" s="5" t="str">
        <f t="shared" si="0"/>
        <v xml:space="preserve">            Cimarron</v>
      </c>
      <c r="M31" s="20">
        <f t="shared" si="1"/>
        <v>9184799</v>
      </c>
      <c r="N31" s="90">
        <f t="shared" si="2"/>
        <v>4246717</v>
      </c>
      <c r="O31" s="103">
        <f t="shared" si="3"/>
        <v>13431516</v>
      </c>
      <c r="Q31" s="22">
        <f>'Debt Service Rate Setting'!C31</f>
        <v>9177494</v>
      </c>
      <c r="R31" s="22">
        <f>'Debt Service Rate Setting'!D31</f>
        <v>4246717</v>
      </c>
      <c r="S31" s="104">
        <f t="shared" si="4"/>
        <v>13424211</v>
      </c>
      <c r="T31" s="107">
        <f t="shared" si="5"/>
        <v>-7305</v>
      </c>
      <c r="U31" s="107"/>
      <c r="W31" s="22"/>
      <c r="X31" s="22"/>
      <c r="Y31" s="106"/>
    </row>
    <row r="32" spans="1:25" x14ac:dyDescent="0.2">
      <c r="A32" s="1" t="s">
        <v>47</v>
      </c>
      <c r="B32" s="19" t="s">
        <v>42</v>
      </c>
      <c r="C32" s="16">
        <v>11837914</v>
      </c>
      <c r="D32" s="16">
        <v>5986466</v>
      </c>
      <c r="E32" s="16"/>
      <c r="F32" s="16"/>
      <c r="G32" s="16"/>
      <c r="H32" s="17">
        <v>17824380</v>
      </c>
      <c r="I32" s="17"/>
      <c r="L32" s="5" t="str">
        <f t="shared" si="0"/>
        <v xml:space="preserve">            Eagle Nest</v>
      </c>
      <c r="M32" s="20">
        <f t="shared" si="1"/>
        <v>11837914</v>
      </c>
      <c r="N32" s="90">
        <f t="shared" si="2"/>
        <v>5986466</v>
      </c>
      <c r="O32" s="103">
        <f t="shared" si="3"/>
        <v>17824380</v>
      </c>
      <c r="Q32" s="22">
        <f>'Debt Service Rate Setting'!C32</f>
        <v>11805459</v>
      </c>
      <c r="R32" s="22">
        <f>'Debt Service Rate Setting'!D32</f>
        <v>5985496</v>
      </c>
      <c r="S32" s="104">
        <f t="shared" si="4"/>
        <v>17790955</v>
      </c>
      <c r="T32" s="107">
        <f t="shared" si="5"/>
        <v>-33425</v>
      </c>
      <c r="U32" s="107"/>
      <c r="W32" s="22"/>
      <c r="X32" s="22"/>
      <c r="Y32" s="106"/>
    </row>
    <row r="33" spans="1:25" x14ac:dyDescent="0.2">
      <c r="A33" s="1" t="s">
        <v>48</v>
      </c>
      <c r="B33" s="19" t="s">
        <v>49</v>
      </c>
      <c r="C33" s="16">
        <v>1645379</v>
      </c>
      <c r="D33" s="16">
        <v>1133950</v>
      </c>
      <c r="E33" s="16"/>
      <c r="F33" s="16"/>
      <c r="G33" s="16"/>
      <c r="H33" s="17">
        <v>2779329</v>
      </c>
      <c r="I33" s="17"/>
      <c r="L33" s="5" t="str">
        <f t="shared" si="0"/>
        <v xml:space="preserve">            Maxwell</v>
      </c>
      <c r="M33" s="20">
        <f t="shared" si="1"/>
        <v>1645379</v>
      </c>
      <c r="N33" s="90">
        <f t="shared" si="2"/>
        <v>1133950</v>
      </c>
      <c r="O33" s="103">
        <f t="shared" si="3"/>
        <v>2779329</v>
      </c>
      <c r="Q33" s="22">
        <f>'Debt Service Rate Setting'!C33</f>
        <v>1643274</v>
      </c>
      <c r="R33" s="22">
        <f>'Debt Service Rate Setting'!D33</f>
        <v>1133950</v>
      </c>
      <c r="S33" s="104">
        <f t="shared" si="4"/>
        <v>2777224</v>
      </c>
      <c r="T33" s="107">
        <f t="shared" si="5"/>
        <v>-2105</v>
      </c>
      <c r="U33" s="107"/>
      <c r="W33" s="22"/>
      <c r="X33" s="22"/>
      <c r="Y33" s="106"/>
    </row>
    <row r="34" spans="1:25" x14ac:dyDescent="0.2">
      <c r="A34" s="1" t="s">
        <v>50</v>
      </c>
      <c r="B34" s="19" t="s">
        <v>51</v>
      </c>
      <c r="C34" s="16">
        <v>60922787</v>
      </c>
      <c r="D34" s="16">
        <v>39964308</v>
      </c>
      <c r="E34" s="16"/>
      <c r="F34" s="16"/>
      <c r="G34" s="16"/>
      <c r="H34" s="17">
        <v>100887095</v>
      </c>
      <c r="I34" s="17"/>
      <c r="L34" s="5" t="str">
        <f t="shared" si="0"/>
        <v xml:space="preserve">            Raton</v>
      </c>
      <c r="M34" s="20">
        <f t="shared" si="1"/>
        <v>60922787</v>
      </c>
      <c r="N34" s="90">
        <f t="shared" si="2"/>
        <v>39964308</v>
      </c>
      <c r="O34" s="103">
        <f t="shared" si="3"/>
        <v>100887095</v>
      </c>
      <c r="Q34" s="22">
        <f>'Debt Service Rate Setting'!C34</f>
        <v>60919639</v>
      </c>
      <c r="R34" s="22">
        <f>'Debt Service Rate Setting'!D34</f>
        <v>40393702</v>
      </c>
      <c r="S34" s="104">
        <f t="shared" si="4"/>
        <v>101313341</v>
      </c>
      <c r="T34" s="107">
        <f t="shared" si="5"/>
        <v>426246</v>
      </c>
      <c r="U34" s="107"/>
      <c r="W34" s="22"/>
      <c r="X34" s="22"/>
      <c r="Y34" s="106"/>
    </row>
    <row r="35" spans="1:25" x14ac:dyDescent="0.2">
      <c r="A35" s="1" t="s">
        <v>52</v>
      </c>
      <c r="B35" s="19" t="s">
        <v>53</v>
      </c>
      <c r="C35" s="16">
        <v>7878057</v>
      </c>
      <c r="D35" s="16">
        <v>3322659</v>
      </c>
      <c r="E35" s="16"/>
      <c r="F35" s="16"/>
      <c r="G35" s="16"/>
      <c r="H35" s="17">
        <v>11200716</v>
      </c>
      <c r="I35" s="17"/>
      <c r="L35" s="5" t="str">
        <f t="shared" si="0"/>
        <v xml:space="preserve">            Springer</v>
      </c>
      <c r="M35" s="20">
        <f t="shared" si="1"/>
        <v>7878057</v>
      </c>
      <c r="N35" s="90">
        <f t="shared" si="2"/>
        <v>3322659</v>
      </c>
      <c r="O35" s="103">
        <f t="shared" si="3"/>
        <v>11200716</v>
      </c>
      <c r="Q35" s="22">
        <f>'Debt Service Rate Setting'!C35</f>
        <v>7831606</v>
      </c>
      <c r="R35" s="22">
        <f>'Debt Service Rate Setting'!D35</f>
        <v>3362422</v>
      </c>
      <c r="S35" s="104">
        <f t="shared" si="4"/>
        <v>11194028</v>
      </c>
      <c r="T35" s="107">
        <f t="shared" si="5"/>
        <v>-6688</v>
      </c>
      <c r="U35" s="107"/>
      <c r="W35" s="22"/>
      <c r="X35" s="22"/>
      <c r="Y35" s="106"/>
    </row>
    <row r="36" spans="1:25" x14ac:dyDescent="0.2">
      <c r="A36" s="1"/>
      <c r="B36" s="1"/>
      <c r="C36" s="16"/>
      <c r="D36" s="16"/>
      <c r="E36" s="16"/>
      <c r="F36" s="16"/>
      <c r="G36" s="16"/>
      <c r="H36" s="17"/>
      <c r="I36" s="17"/>
      <c r="M36" s="20"/>
      <c r="N36" s="90"/>
      <c r="O36" s="103"/>
      <c r="Q36" s="22"/>
      <c r="R36" s="22"/>
      <c r="S36" s="104"/>
      <c r="T36" s="107"/>
      <c r="U36" s="107"/>
      <c r="W36" s="22"/>
      <c r="X36" s="22"/>
      <c r="Y36" s="106"/>
    </row>
    <row r="37" spans="1:25" x14ac:dyDescent="0.2">
      <c r="A37" s="15" t="s">
        <v>54</v>
      </c>
      <c r="B37" s="1"/>
      <c r="C37" s="16">
        <v>573274860</v>
      </c>
      <c r="D37" s="16">
        <v>363477250</v>
      </c>
      <c r="E37" s="16"/>
      <c r="F37" s="16"/>
      <c r="G37" s="16"/>
      <c r="H37" s="17"/>
      <c r="I37" s="17">
        <v>936752110</v>
      </c>
      <c r="L37" s="5" t="str">
        <f t="shared" si="0"/>
        <v>Curry</v>
      </c>
      <c r="M37" s="20">
        <f t="shared" si="1"/>
        <v>573274860</v>
      </c>
      <c r="N37" s="90">
        <f t="shared" si="2"/>
        <v>363477250</v>
      </c>
      <c r="O37" s="103">
        <f t="shared" si="3"/>
        <v>936752110</v>
      </c>
      <c r="Q37" s="22">
        <f>'Debt Service Rate Setting'!C37</f>
        <v>574310928</v>
      </c>
      <c r="R37" s="22">
        <f>'Debt Service Rate Setting'!D37</f>
        <v>364929859</v>
      </c>
      <c r="S37" s="104">
        <f t="shared" ref="S37:S50" si="6">Q37+R37</f>
        <v>939240787</v>
      </c>
      <c r="T37" s="107">
        <f t="shared" si="5"/>
        <v>2488677</v>
      </c>
      <c r="U37" s="107"/>
      <c r="V37" s="5" t="str">
        <f>L37</f>
        <v>Curry</v>
      </c>
      <c r="W37" s="22">
        <f>I37</f>
        <v>936752110</v>
      </c>
      <c r="X37" s="22"/>
      <c r="Y37" s="106"/>
    </row>
    <row r="38" spans="1:25" x14ac:dyDescent="0.2">
      <c r="A38" s="1" t="s">
        <v>55</v>
      </c>
      <c r="B38" s="19" t="s">
        <v>29</v>
      </c>
      <c r="C38" s="16">
        <v>463374367</v>
      </c>
      <c r="D38" s="16">
        <v>166125149</v>
      </c>
      <c r="E38" s="16"/>
      <c r="F38" s="16"/>
      <c r="G38" s="16"/>
      <c r="H38" s="17">
        <v>629499516</v>
      </c>
      <c r="I38" s="17"/>
      <c r="L38" s="5" t="str">
        <f t="shared" si="0"/>
        <v xml:space="preserve">            Clovis</v>
      </c>
      <c r="M38" s="20">
        <f t="shared" si="1"/>
        <v>463374367</v>
      </c>
      <c r="N38" s="90">
        <f t="shared" si="2"/>
        <v>166125149</v>
      </c>
      <c r="O38" s="103">
        <f t="shared" si="3"/>
        <v>629499516</v>
      </c>
      <c r="Q38" s="22">
        <f>'Debt Service Rate Setting'!C38</f>
        <v>464139307</v>
      </c>
      <c r="R38" s="22">
        <f>'Debt Service Rate Setting'!D38</f>
        <v>167357263</v>
      </c>
      <c r="S38" s="104">
        <f t="shared" si="6"/>
        <v>631496570</v>
      </c>
      <c r="T38" s="107">
        <f t="shared" si="5"/>
        <v>1997054</v>
      </c>
      <c r="U38" s="107"/>
      <c r="W38" s="22"/>
      <c r="X38" s="22"/>
      <c r="Y38" s="106"/>
    </row>
    <row r="39" spans="1:25" x14ac:dyDescent="0.2">
      <c r="A39" s="1" t="s">
        <v>56</v>
      </c>
      <c r="B39" s="19" t="s">
        <v>57</v>
      </c>
      <c r="C39" s="16">
        <v>543844</v>
      </c>
      <c r="D39" s="16">
        <v>147748</v>
      </c>
      <c r="E39" s="16"/>
      <c r="F39" s="16"/>
      <c r="G39" s="16"/>
      <c r="H39" s="17">
        <v>691592</v>
      </c>
      <c r="I39" s="17"/>
      <c r="L39" s="5" t="str">
        <f t="shared" si="0"/>
        <v xml:space="preserve">            Grady</v>
      </c>
      <c r="M39" s="20">
        <f t="shared" si="1"/>
        <v>543844</v>
      </c>
      <c r="N39" s="90">
        <f t="shared" si="2"/>
        <v>147748</v>
      </c>
      <c r="O39" s="103">
        <f t="shared" si="3"/>
        <v>691592</v>
      </c>
      <c r="Q39" s="22">
        <f>'Debt Service Rate Setting'!C39</f>
        <v>543844</v>
      </c>
      <c r="R39" s="22">
        <f>'Debt Service Rate Setting'!D39</f>
        <v>147748</v>
      </c>
      <c r="S39" s="104">
        <f t="shared" si="6"/>
        <v>691592</v>
      </c>
      <c r="T39" s="107"/>
      <c r="U39" s="107"/>
      <c r="W39" s="22"/>
      <c r="X39" s="22"/>
      <c r="Y39" s="106"/>
    </row>
    <row r="40" spans="1:25" x14ac:dyDescent="0.2">
      <c r="A40" s="1" t="s">
        <v>58</v>
      </c>
      <c r="B40" s="19" t="s">
        <v>15</v>
      </c>
      <c r="C40" s="16">
        <v>4329774</v>
      </c>
      <c r="D40" s="16">
        <v>3386584</v>
      </c>
      <c r="E40" s="16"/>
      <c r="F40" s="16"/>
      <c r="G40" s="16"/>
      <c r="H40" s="17">
        <v>7716358</v>
      </c>
      <c r="I40" s="17"/>
      <c r="L40" s="5" t="str">
        <f t="shared" si="0"/>
        <v xml:space="preserve">            Melrose</v>
      </c>
      <c r="M40" s="20">
        <f t="shared" si="1"/>
        <v>4329774</v>
      </c>
      <c r="N40" s="90">
        <f t="shared" si="2"/>
        <v>3386584</v>
      </c>
      <c r="O40" s="103">
        <f t="shared" si="3"/>
        <v>7716358</v>
      </c>
      <c r="Q40" s="22">
        <f>'Debt Service Rate Setting'!C40</f>
        <v>4380170</v>
      </c>
      <c r="R40" s="22">
        <f>'Debt Service Rate Setting'!D40</f>
        <v>3386585</v>
      </c>
      <c r="S40" s="104">
        <f t="shared" si="6"/>
        <v>7766755</v>
      </c>
      <c r="T40" s="107">
        <f t="shared" si="5"/>
        <v>50397</v>
      </c>
      <c r="U40" s="107"/>
      <c r="W40" s="22"/>
      <c r="X40" s="22"/>
      <c r="Y40" s="106"/>
    </row>
    <row r="41" spans="1:25" x14ac:dyDescent="0.2">
      <c r="A41" s="1" t="s">
        <v>59</v>
      </c>
      <c r="B41" s="19" t="s">
        <v>60</v>
      </c>
      <c r="C41" s="16">
        <v>4862780</v>
      </c>
      <c r="D41" s="16">
        <v>3154798</v>
      </c>
      <c r="E41" s="16"/>
      <c r="F41" s="16"/>
      <c r="G41" s="16"/>
      <c r="H41" s="17">
        <v>8017578</v>
      </c>
      <c r="I41" s="17"/>
      <c r="L41" s="5" t="str">
        <f t="shared" si="0"/>
        <v xml:space="preserve">            Texico</v>
      </c>
      <c r="M41" s="20">
        <f t="shared" si="1"/>
        <v>4862780</v>
      </c>
      <c r="N41" s="90">
        <f t="shared" si="2"/>
        <v>3154798</v>
      </c>
      <c r="O41" s="103">
        <f t="shared" si="3"/>
        <v>8017578</v>
      </c>
      <c r="Q41" s="22">
        <f>'Debt Service Rate Setting'!C41</f>
        <v>4862780</v>
      </c>
      <c r="R41" s="22">
        <f>'Debt Service Rate Setting'!D41</f>
        <v>3171697</v>
      </c>
      <c r="S41" s="104">
        <f t="shared" si="6"/>
        <v>8034477</v>
      </c>
      <c r="T41" s="107">
        <f t="shared" si="5"/>
        <v>16899</v>
      </c>
      <c r="U41" s="107"/>
      <c r="W41" s="22"/>
      <c r="X41" s="22"/>
      <c r="Y41" s="106"/>
    </row>
    <row r="42" spans="1:25" x14ac:dyDescent="0.2">
      <c r="A42" s="1"/>
      <c r="B42" s="1"/>
      <c r="C42" s="16"/>
      <c r="D42" s="16"/>
      <c r="E42" s="16"/>
      <c r="F42" s="16"/>
      <c r="G42" s="16"/>
      <c r="H42" s="17"/>
      <c r="I42" s="17"/>
      <c r="M42" s="20"/>
      <c r="N42" s="90"/>
      <c r="O42" s="103"/>
      <c r="Q42" s="22"/>
      <c r="R42" s="22"/>
      <c r="S42" s="104"/>
      <c r="T42" s="107"/>
      <c r="U42" s="107"/>
      <c r="W42" s="22"/>
      <c r="X42" s="22"/>
      <c r="Y42" s="106"/>
    </row>
    <row r="43" spans="1:25" x14ac:dyDescent="0.2">
      <c r="A43" s="1" t="s">
        <v>61</v>
      </c>
      <c r="B43" s="1"/>
      <c r="C43" s="16">
        <v>17072583</v>
      </c>
      <c r="D43" s="16">
        <v>74275885</v>
      </c>
      <c r="E43" s="16"/>
      <c r="F43" s="16"/>
      <c r="G43" s="16"/>
      <c r="H43" s="17"/>
      <c r="I43" s="17">
        <v>91348468</v>
      </c>
      <c r="L43" s="5" t="str">
        <f t="shared" si="0"/>
        <v>De Baca</v>
      </c>
      <c r="M43" s="20">
        <f t="shared" si="1"/>
        <v>17072583</v>
      </c>
      <c r="N43" s="90">
        <f t="shared" si="2"/>
        <v>74275885</v>
      </c>
      <c r="O43" s="103">
        <f t="shared" si="3"/>
        <v>91348468</v>
      </c>
      <c r="Q43" s="22">
        <f>'Debt Service Rate Setting'!C43</f>
        <v>17072583</v>
      </c>
      <c r="R43" s="22">
        <f>'Debt Service Rate Setting'!D43</f>
        <v>74275885</v>
      </c>
      <c r="S43" s="104">
        <f t="shared" si="6"/>
        <v>91348468</v>
      </c>
      <c r="T43" s="107">
        <f t="shared" si="5"/>
        <v>0</v>
      </c>
      <c r="U43" s="107"/>
      <c r="V43" s="5" t="str">
        <f>L43</f>
        <v>De Baca</v>
      </c>
      <c r="W43" s="22">
        <f>I43</f>
        <v>91348468</v>
      </c>
      <c r="X43" s="22"/>
      <c r="Y43" s="106"/>
    </row>
    <row r="44" spans="1:25" x14ac:dyDescent="0.2">
      <c r="A44" s="1" t="s">
        <v>62</v>
      </c>
      <c r="B44" s="19" t="s">
        <v>36</v>
      </c>
      <c r="C44" s="16">
        <v>6530756</v>
      </c>
      <c r="D44" s="16">
        <v>6230514</v>
      </c>
      <c r="E44" s="16"/>
      <c r="F44" s="16"/>
      <c r="G44" s="16"/>
      <c r="H44" s="17">
        <v>12761270</v>
      </c>
      <c r="I44" s="17"/>
      <c r="L44" s="5" t="str">
        <f t="shared" si="0"/>
        <v xml:space="preserve">            Fort Sumner</v>
      </c>
      <c r="M44" s="20">
        <f t="shared" si="1"/>
        <v>6530756</v>
      </c>
      <c r="N44" s="90">
        <f t="shared" si="2"/>
        <v>6230514</v>
      </c>
      <c r="O44" s="103">
        <f t="shared" si="3"/>
        <v>12761270</v>
      </c>
      <c r="Q44" s="22">
        <f>'Debt Service Rate Setting'!C44</f>
        <v>6530756</v>
      </c>
      <c r="R44" s="22">
        <f>'Debt Service Rate Setting'!D44</f>
        <v>6230514</v>
      </c>
      <c r="S44" s="104">
        <f t="shared" si="6"/>
        <v>12761270</v>
      </c>
      <c r="T44" s="107">
        <f t="shared" si="5"/>
        <v>0</v>
      </c>
      <c r="U44" s="107"/>
      <c r="W44" s="22"/>
      <c r="X44" s="22"/>
      <c r="Y44" s="106"/>
    </row>
    <row r="45" spans="1:25" ht="15.75" customHeight="1" x14ac:dyDescent="0.2">
      <c r="A45" s="1"/>
      <c r="B45" s="1"/>
      <c r="C45" s="16"/>
      <c r="D45" s="16"/>
      <c r="E45" s="16"/>
      <c r="F45" s="16"/>
      <c r="G45" s="16"/>
      <c r="H45" s="17"/>
      <c r="I45" s="17"/>
      <c r="M45" s="20"/>
      <c r="N45" s="90"/>
      <c r="O45" s="103"/>
      <c r="Q45" s="22"/>
      <c r="R45" s="22"/>
      <c r="S45" s="104"/>
      <c r="T45" s="107"/>
      <c r="U45" s="107"/>
      <c r="W45" s="22"/>
      <c r="X45" s="22"/>
      <c r="Y45" s="106"/>
    </row>
    <row r="46" spans="1:25" x14ac:dyDescent="0.2">
      <c r="A46" s="15" t="s">
        <v>63</v>
      </c>
      <c r="B46" s="1"/>
      <c r="C46" s="16">
        <v>3094712741</v>
      </c>
      <c r="D46" s="16">
        <v>1375523180</v>
      </c>
      <c r="E46" s="16"/>
      <c r="F46" s="16"/>
      <c r="G46" s="16"/>
      <c r="H46" s="17"/>
      <c r="I46" s="17">
        <v>4470235921</v>
      </c>
      <c r="L46" s="5" t="str">
        <f t="shared" si="0"/>
        <v>Dona Ana</v>
      </c>
      <c r="M46" s="20">
        <f t="shared" si="1"/>
        <v>3094712741</v>
      </c>
      <c r="N46" s="90">
        <f t="shared" si="2"/>
        <v>1375523180</v>
      </c>
      <c r="O46" s="103">
        <f t="shared" si="3"/>
        <v>4470235921</v>
      </c>
      <c r="Q46" s="22">
        <f>'Debt Service Rate Setting'!C46</f>
        <v>3090064154</v>
      </c>
      <c r="R46" s="22">
        <f>'Debt Service Rate Setting'!D46</f>
        <v>1360533736</v>
      </c>
      <c r="S46" s="104">
        <f t="shared" si="6"/>
        <v>4450597890</v>
      </c>
      <c r="T46" s="107">
        <f t="shared" si="5"/>
        <v>-19638031</v>
      </c>
      <c r="U46" s="107"/>
      <c r="V46" s="5" t="str">
        <f>L46</f>
        <v>Dona Ana</v>
      </c>
      <c r="W46" s="22">
        <f>I46</f>
        <v>4470235921</v>
      </c>
      <c r="X46" s="22"/>
      <c r="Y46" s="106"/>
    </row>
    <row r="47" spans="1:25" x14ac:dyDescent="0.2">
      <c r="A47" s="1" t="s">
        <v>64</v>
      </c>
      <c r="B47" s="19" t="s">
        <v>60</v>
      </c>
      <c r="C47" s="16">
        <v>1647570603</v>
      </c>
      <c r="D47" s="16">
        <v>731851538</v>
      </c>
      <c r="E47" s="16"/>
      <c r="F47" s="16"/>
      <c r="G47" s="16"/>
      <c r="H47" s="17">
        <v>2379422141</v>
      </c>
      <c r="I47" s="17"/>
      <c r="L47" s="5" t="str">
        <f t="shared" si="0"/>
        <v xml:space="preserve">            Las Cruces</v>
      </c>
      <c r="M47" s="20">
        <f t="shared" si="1"/>
        <v>1647570603</v>
      </c>
      <c r="N47" s="90">
        <f t="shared" si="2"/>
        <v>731851538</v>
      </c>
      <c r="O47" s="103">
        <f t="shared" si="3"/>
        <v>2379422141</v>
      </c>
      <c r="Q47" s="22">
        <f>'Debt Service Rate Setting'!C47</f>
        <v>1644080108</v>
      </c>
      <c r="R47" s="22">
        <f>'Debt Service Rate Setting'!D47</f>
        <v>721555259</v>
      </c>
      <c r="S47" s="104">
        <f t="shared" si="6"/>
        <v>2365635367</v>
      </c>
      <c r="T47" s="107">
        <f t="shared" si="5"/>
        <v>-13786774</v>
      </c>
      <c r="U47" s="107"/>
      <c r="W47" s="22"/>
      <c r="X47" s="22"/>
      <c r="Y47" s="106"/>
    </row>
    <row r="48" spans="1:25" x14ac:dyDescent="0.2">
      <c r="A48" s="1" t="s">
        <v>65</v>
      </c>
      <c r="B48" s="19" t="s">
        <v>51</v>
      </c>
      <c r="C48" s="16">
        <v>9604010</v>
      </c>
      <c r="D48" s="16">
        <v>10683610</v>
      </c>
      <c r="E48" s="16"/>
      <c r="F48" s="16"/>
      <c r="G48" s="16"/>
      <c r="H48" s="17">
        <v>20287620</v>
      </c>
      <c r="I48" s="17"/>
      <c r="L48" s="5" t="str">
        <f t="shared" si="0"/>
        <v xml:space="preserve">            Hatch</v>
      </c>
      <c r="M48" s="20">
        <f t="shared" si="1"/>
        <v>9604010</v>
      </c>
      <c r="N48" s="90">
        <f t="shared" si="2"/>
        <v>10683610</v>
      </c>
      <c r="O48" s="103">
        <f t="shared" si="3"/>
        <v>20287620</v>
      </c>
      <c r="Q48" s="22">
        <f>'Debt Service Rate Setting'!C48</f>
        <v>9609086</v>
      </c>
      <c r="R48" s="22">
        <f>'Debt Service Rate Setting'!D48</f>
        <v>10633382</v>
      </c>
      <c r="S48" s="104">
        <f t="shared" si="6"/>
        <v>20242468</v>
      </c>
      <c r="T48" s="107">
        <f t="shared" si="5"/>
        <v>-45152</v>
      </c>
      <c r="U48" s="107"/>
      <c r="W48" s="22"/>
      <c r="X48" s="22"/>
      <c r="Y48" s="106"/>
    </row>
    <row r="49" spans="1:25" x14ac:dyDescent="0.2">
      <c r="A49" s="1" t="s">
        <v>66</v>
      </c>
      <c r="B49" s="19" t="s">
        <v>67</v>
      </c>
      <c r="C49" s="16">
        <v>54810111</v>
      </c>
      <c r="D49" s="16">
        <v>12185592</v>
      </c>
      <c r="E49" s="16"/>
      <c r="F49" s="16"/>
      <c r="G49" s="16"/>
      <c r="H49" s="17">
        <v>66995703</v>
      </c>
      <c r="I49" s="17"/>
      <c r="L49" s="5" t="str">
        <f t="shared" si="0"/>
        <v xml:space="preserve">            Mesilla</v>
      </c>
      <c r="M49" s="20">
        <f t="shared" si="1"/>
        <v>54810111</v>
      </c>
      <c r="N49" s="90">
        <f t="shared" si="2"/>
        <v>12185592</v>
      </c>
      <c r="O49" s="103">
        <f t="shared" si="3"/>
        <v>66995703</v>
      </c>
      <c r="Q49" s="22">
        <f>'Debt Service Rate Setting'!C49</f>
        <v>54717599</v>
      </c>
      <c r="R49" s="22">
        <f>'Debt Service Rate Setting'!D49</f>
        <v>12300988</v>
      </c>
      <c r="S49" s="104">
        <f t="shared" si="6"/>
        <v>67018587</v>
      </c>
      <c r="T49" s="107">
        <f t="shared" si="5"/>
        <v>22884</v>
      </c>
      <c r="U49" s="107"/>
      <c r="W49" s="22"/>
      <c r="X49" s="22"/>
      <c r="Y49" s="106"/>
    </row>
    <row r="50" spans="1:25" x14ac:dyDescent="0.2">
      <c r="A50" s="1" t="s">
        <v>68</v>
      </c>
      <c r="B50" s="19" t="s">
        <v>69</v>
      </c>
      <c r="C50" s="16">
        <v>166181122</v>
      </c>
      <c r="D50" s="16">
        <v>95413636</v>
      </c>
      <c r="E50" s="16"/>
      <c r="F50" s="16"/>
      <c r="G50" s="16"/>
      <c r="H50" s="17">
        <v>261594758</v>
      </c>
      <c r="I50" s="17"/>
      <c r="L50" s="5" t="str">
        <f t="shared" si="0"/>
        <v xml:space="preserve">            Sunland Park</v>
      </c>
      <c r="M50" s="20">
        <f t="shared" si="1"/>
        <v>166181122</v>
      </c>
      <c r="N50" s="90">
        <f t="shared" si="2"/>
        <v>95413636</v>
      </c>
      <c r="O50" s="103">
        <f t="shared" si="3"/>
        <v>261594758</v>
      </c>
      <c r="Q50" s="22">
        <f>'Debt Service Rate Setting'!C50</f>
        <v>166168941</v>
      </c>
      <c r="R50" s="22">
        <f>'Debt Service Rate Setting'!D50</f>
        <v>97721876</v>
      </c>
      <c r="S50" s="104">
        <f t="shared" si="6"/>
        <v>263890817</v>
      </c>
      <c r="T50" s="107">
        <f t="shared" si="5"/>
        <v>2296059</v>
      </c>
      <c r="U50" s="107"/>
      <c r="W50" s="22"/>
      <c r="X50" s="22"/>
      <c r="Y50" s="106"/>
    </row>
    <row r="51" spans="1:25" x14ac:dyDescent="0.2">
      <c r="A51" s="23"/>
      <c r="B51" s="24"/>
      <c r="C51" s="25"/>
      <c r="D51" s="25"/>
      <c r="E51" s="25"/>
      <c r="F51" s="25"/>
      <c r="G51" s="25"/>
      <c r="H51" s="8" t="s">
        <v>1</v>
      </c>
      <c r="I51" s="8" t="s">
        <v>1</v>
      </c>
      <c r="M51" s="20"/>
      <c r="N51" s="90"/>
      <c r="O51" s="103"/>
      <c r="Q51" s="22"/>
      <c r="R51" s="22"/>
      <c r="S51" s="104"/>
      <c r="T51" s="107"/>
      <c r="U51" s="107"/>
      <c r="W51" s="22"/>
      <c r="X51" s="22"/>
      <c r="Y51" s="106"/>
    </row>
    <row r="52" spans="1:25" x14ac:dyDescent="0.2">
      <c r="A52" s="26"/>
      <c r="B52" s="12"/>
      <c r="C52" s="27" t="s">
        <v>2</v>
      </c>
      <c r="D52" s="27" t="s">
        <v>3</v>
      </c>
      <c r="E52" s="28" t="s">
        <v>4</v>
      </c>
      <c r="F52" s="28"/>
      <c r="G52" s="27" t="s">
        <v>5</v>
      </c>
      <c r="H52" s="11" t="s">
        <v>6</v>
      </c>
      <c r="I52" s="11" t="s">
        <v>7</v>
      </c>
      <c r="M52" s="20"/>
      <c r="N52" s="90"/>
      <c r="O52" s="103"/>
      <c r="Q52" s="22"/>
      <c r="R52" s="22"/>
      <c r="S52" s="104"/>
      <c r="T52" s="107"/>
      <c r="U52" s="107"/>
      <c r="W52" s="22"/>
      <c r="X52" s="22"/>
      <c r="Y52" s="106"/>
    </row>
    <row r="53" spans="1:25" x14ac:dyDescent="0.2">
      <c r="A53" s="13" t="s">
        <v>8</v>
      </c>
      <c r="B53" s="14" t="s">
        <v>9</v>
      </c>
      <c r="C53" s="29" t="s">
        <v>10</v>
      </c>
      <c r="D53" s="29" t="s">
        <v>10</v>
      </c>
      <c r="E53" s="29" t="s">
        <v>11</v>
      </c>
      <c r="F53" s="29" t="s">
        <v>12</v>
      </c>
      <c r="G53" s="29" t="s">
        <v>11</v>
      </c>
      <c r="H53" s="14" t="s">
        <v>10</v>
      </c>
      <c r="I53" s="14" t="s">
        <v>10</v>
      </c>
      <c r="L53" s="5" t="str">
        <f t="shared" si="0"/>
        <v>COUNTY/MUNICIPALITY</v>
      </c>
      <c r="M53" s="20"/>
      <c r="N53" s="90"/>
      <c r="O53" s="103"/>
      <c r="Q53" s="22"/>
      <c r="R53" s="22"/>
      <c r="S53" s="104"/>
      <c r="T53" s="107"/>
      <c r="U53" s="107"/>
      <c r="V53" s="5" t="str">
        <f>L53</f>
        <v>COUNTY/MUNICIPALITY</v>
      </c>
      <c r="W53" s="22"/>
      <c r="X53" s="22"/>
      <c r="Y53" s="106"/>
    </row>
    <row r="54" spans="1:25" s="33" customFormat="1" x14ac:dyDescent="0.2">
      <c r="A54" s="30" t="s">
        <v>70</v>
      </c>
      <c r="B54" s="31">
        <v>18</v>
      </c>
      <c r="C54" s="32">
        <v>54366338</v>
      </c>
      <c r="D54" s="32">
        <v>23599470</v>
      </c>
      <c r="E54" s="32"/>
      <c r="F54" s="32"/>
      <c r="G54" s="32"/>
      <c r="H54" s="17">
        <v>77965808</v>
      </c>
      <c r="I54" s="32"/>
      <c r="L54" s="5" t="str">
        <f t="shared" si="0"/>
        <v>Anthony</v>
      </c>
      <c r="M54" s="20">
        <f t="shared" si="1"/>
        <v>54366338</v>
      </c>
      <c r="N54" s="90">
        <f t="shared" si="2"/>
        <v>23599470</v>
      </c>
      <c r="O54" s="103">
        <f t="shared" si="3"/>
        <v>77965808</v>
      </c>
      <c r="Q54" s="22">
        <f>'Debt Service Rate Setting'!C54</f>
        <v>54035460</v>
      </c>
      <c r="R54" s="22">
        <f>'Debt Service Rate Setting'!D54</f>
        <v>23594849</v>
      </c>
      <c r="S54" s="104">
        <f t="shared" ref="S54:S100" si="7">Q54+R54</f>
        <v>77630309</v>
      </c>
      <c r="T54" s="107">
        <f t="shared" si="5"/>
        <v>-335499</v>
      </c>
      <c r="U54" s="108"/>
      <c r="V54" s="5"/>
      <c r="W54" s="22"/>
      <c r="X54" s="105"/>
      <c r="Y54" s="105"/>
    </row>
    <row r="55" spans="1:25" s="33" customFormat="1" x14ac:dyDescent="0.2">
      <c r="A55" s="30"/>
      <c r="B55" s="31"/>
      <c r="C55" s="34"/>
      <c r="D55" s="34"/>
      <c r="E55" s="32"/>
      <c r="F55" s="32"/>
      <c r="G55" s="32"/>
      <c r="H55" s="17"/>
      <c r="I55" s="32"/>
      <c r="L55" s="5"/>
      <c r="M55" s="20"/>
      <c r="N55" s="90"/>
      <c r="O55" s="103"/>
      <c r="Q55" s="22">
        <f>'Debt Service Rate Setting'!C55</f>
        <v>0</v>
      </c>
      <c r="R55" s="22">
        <f>'Debt Service Rate Setting'!D55</f>
        <v>0</v>
      </c>
      <c r="S55" s="104">
        <f t="shared" si="7"/>
        <v>0</v>
      </c>
      <c r="T55" s="107"/>
      <c r="U55" s="108"/>
      <c r="V55" s="5"/>
      <c r="W55" s="22"/>
      <c r="X55" s="105"/>
      <c r="Y55" s="105"/>
    </row>
    <row r="56" spans="1:25" x14ac:dyDescent="0.2">
      <c r="A56" s="1" t="s">
        <v>71</v>
      </c>
      <c r="B56" s="1"/>
      <c r="C56" s="16">
        <v>717625718</v>
      </c>
      <c r="D56" s="16">
        <v>1504837557</v>
      </c>
      <c r="E56" s="16">
        <v>1877479852.1200004</v>
      </c>
      <c r="F56" s="16">
        <v>452591373.69000006</v>
      </c>
      <c r="G56" s="16"/>
      <c r="H56" s="17"/>
      <c r="I56" s="17">
        <v>4552534500.8100004</v>
      </c>
      <c r="L56" s="5" t="str">
        <f t="shared" si="0"/>
        <v xml:space="preserve">Eddy </v>
      </c>
      <c r="M56" s="20">
        <f t="shared" si="1"/>
        <v>717625718</v>
      </c>
      <c r="N56" s="90">
        <f t="shared" si="2"/>
        <v>1504837557</v>
      </c>
      <c r="O56" s="103">
        <f t="shared" si="3"/>
        <v>2222463275</v>
      </c>
      <c r="Q56" s="22">
        <f>'Debt Service Rate Setting'!C56</f>
        <v>717533960</v>
      </c>
      <c r="R56" s="22">
        <f>'Debt Service Rate Setting'!D56</f>
        <v>1506453569</v>
      </c>
      <c r="S56" s="104">
        <f t="shared" si="7"/>
        <v>2223987529</v>
      </c>
      <c r="T56" s="107">
        <f t="shared" si="5"/>
        <v>1524254</v>
      </c>
      <c r="U56" s="107"/>
      <c r="V56" s="5" t="str">
        <f>L56</f>
        <v xml:space="preserve">Eddy </v>
      </c>
      <c r="W56" s="22">
        <f>I56</f>
        <v>4552534500.8100004</v>
      </c>
      <c r="X56" s="22"/>
      <c r="Y56" s="106"/>
    </row>
    <row r="57" spans="1:25" x14ac:dyDescent="0.2">
      <c r="A57" s="1" t="s">
        <v>72</v>
      </c>
      <c r="B57" s="19" t="s">
        <v>69</v>
      </c>
      <c r="C57" s="16">
        <v>144904732</v>
      </c>
      <c r="D57" s="16">
        <v>280951256</v>
      </c>
      <c r="E57" s="16">
        <v>16400.14</v>
      </c>
      <c r="F57" s="16">
        <v>4469.57</v>
      </c>
      <c r="G57" s="16"/>
      <c r="H57" s="17">
        <v>425876857.70999998</v>
      </c>
      <c r="I57" s="17"/>
      <c r="L57" s="5" t="str">
        <f t="shared" si="0"/>
        <v xml:space="preserve">            Artesia</v>
      </c>
      <c r="M57" s="20">
        <f t="shared" si="1"/>
        <v>144904732</v>
      </c>
      <c r="N57" s="90">
        <f t="shared" si="2"/>
        <v>280951256</v>
      </c>
      <c r="O57" s="103">
        <f t="shared" si="3"/>
        <v>425855988</v>
      </c>
      <c r="Q57" s="22">
        <f>'Debt Service Rate Setting'!C57</f>
        <v>144886947</v>
      </c>
      <c r="R57" s="22">
        <f>'Debt Service Rate Setting'!D57</f>
        <v>281530996</v>
      </c>
      <c r="S57" s="104">
        <f t="shared" si="7"/>
        <v>426417943</v>
      </c>
      <c r="T57" s="107">
        <f t="shared" si="5"/>
        <v>561955</v>
      </c>
      <c r="U57" s="107"/>
      <c r="W57" s="22"/>
      <c r="X57" s="22"/>
      <c r="Y57" s="106"/>
    </row>
    <row r="58" spans="1:25" x14ac:dyDescent="0.2">
      <c r="A58" s="1" t="s">
        <v>73</v>
      </c>
      <c r="B58" s="19" t="s">
        <v>74</v>
      </c>
      <c r="C58" s="16">
        <v>358914984</v>
      </c>
      <c r="D58" s="16">
        <v>203184092</v>
      </c>
      <c r="E58" s="16">
        <v>987523.25</v>
      </c>
      <c r="F58" s="16">
        <v>157099.47</v>
      </c>
      <c r="G58" s="16"/>
      <c r="H58" s="17">
        <v>563243698.72000003</v>
      </c>
      <c r="I58" s="17"/>
      <c r="L58" s="5" t="str">
        <f t="shared" si="0"/>
        <v xml:space="preserve">            Carlsbad</v>
      </c>
      <c r="M58" s="20">
        <f t="shared" si="1"/>
        <v>358914984</v>
      </c>
      <c r="N58" s="90">
        <f t="shared" si="2"/>
        <v>203184092</v>
      </c>
      <c r="O58" s="103">
        <f t="shared" si="3"/>
        <v>562099076</v>
      </c>
      <c r="Q58" s="22">
        <f>'Debt Service Rate Setting'!C58</f>
        <v>358860355</v>
      </c>
      <c r="R58" s="22">
        <f>'Debt Service Rate Setting'!D58</f>
        <v>203147692</v>
      </c>
      <c r="S58" s="104">
        <f t="shared" si="7"/>
        <v>562008047</v>
      </c>
      <c r="T58" s="107">
        <f t="shared" si="5"/>
        <v>-91029</v>
      </c>
      <c r="U58" s="107"/>
      <c r="W58" s="22"/>
      <c r="X58" s="22"/>
      <c r="Y58" s="106"/>
    </row>
    <row r="59" spans="1:25" x14ac:dyDescent="0.2">
      <c r="A59" s="1" t="s">
        <v>75</v>
      </c>
      <c r="B59" s="19" t="s">
        <v>76</v>
      </c>
      <c r="C59" s="16">
        <v>709962</v>
      </c>
      <c r="D59" s="16">
        <v>2277024</v>
      </c>
      <c r="E59" s="16"/>
      <c r="F59" s="16"/>
      <c r="G59" s="16"/>
      <c r="H59" s="17">
        <v>2986986</v>
      </c>
      <c r="I59" s="17"/>
      <c r="L59" s="5" t="str">
        <f t="shared" si="0"/>
        <v xml:space="preserve">            Hope</v>
      </c>
      <c r="M59" s="20">
        <f t="shared" si="1"/>
        <v>709962</v>
      </c>
      <c r="N59" s="90">
        <f t="shared" si="2"/>
        <v>2277024</v>
      </c>
      <c r="O59" s="103">
        <f t="shared" si="3"/>
        <v>2986986</v>
      </c>
      <c r="Q59" s="22">
        <f>'Debt Service Rate Setting'!C59</f>
        <v>710795</v>
      </c>
      <c r="R59" s="22">
        <f>'Debt Service Rate Setting'!D59</f>
        <v>2277024</v>
      </c>
      <c r="S59" s="104">
        <f t="shared" si="7"/>
        <v>2987819</v>
      </c>
      <c r="T59" s="107">
        <f t="shared" si="5"/>
        <v>833</v>
      </c>
      <c r="U59" s="107"/>
      <c r="W59" s="22"/>
      <c r="X59" s="22"/>
      <c r="Y59" s="106"/>
    </row>
    <row r="60" spans="1:25" x14ac:dyDescent="0.2">
      <c r="A60" s="1" t="s">
        <v>77</v>
      </c>
      <c r="B60" s="19" t="s">
        <v>78</v>
      </c>
      <c r="C60" s="16">
        <v>6269857</v>
      </c>
      <c r="D60" s="16">
        <v>5296059</v>
      </c>
      <c r="E60" s="16"/>
      <c r="F60" s="16"/>
      <c r="G60" s="16"/>
      <c r="H60" s="17">
        <v>11565916</v>
      </c>
      <c r="I60" s="17"/>
      <c r="L60" s="5" t="str">
        <f t="shared" si="0"/>
        <v xml:space="preserve">            Loving</v>
      </c>
      <c r="M60" s="20">
        <f t="shared" si="1"/>
        <v>6269857</v>
      </c>
      <c r="N60" s="90">
        <f t="shared" si="2"/>
        <v>5296059</v>
      </c>
      <c r="O60" s="103">
        <f t="shared" si="3"/>
        <v>11565916</v>
      </c>
      <c r="Q60" s="22">
        <f>'Debt Service Rate Setting'!C60</f>
        <v>6275589</v>
      </c>
      <c r="R60" s="22">
        <f>'Debt Service Rate Setting'!D60</f>
        <v>5296059</v>
      </c>
      <c r="S60" s="104">
        <f t="shared" si="7"/>
        <v>11571648</v>
      </c>
      <c r="T60" s="107">
        <f t="shared" si="5"/>
        <v>5732</v>
      </c>
      <c r="U60" s="107"/>
      <c r="W60" s="22"/>
      <c r="X60" s="22"/>
      <c r="Y60" s="106"/>
    </row>
    <row r="61" spans="1:25" x14ac:dyDescent="0.2">
      <c r="A61" s="1"/>
      <c r="B61" s="1"/>
      <c r="C61" s="16"/>
      <c r="D61" s="16"/>
      <c r="E61" s="16"/>
      <c r="F61" s="16"/>
      <c r="G61" s="16"/>
      <c r="H61" s="17"/>
      <c r="I61" s="17"/>
      <c r="M61" s="20"/>
      <c r="N61" s="90"/>
      <c r="O61" s="103"/>
      <c r="Q61" s="22"/>
      <c r="R61" s="22"/>
      <c r="S61" s="104"/>
      <c r="T61" s="107"/>
      <c r="U61" s="107"/>
      <c r="W61" s="22"/>
      <c r="X61" s="22"/>
      <c r="Y61" s="106"/>
    </row>
    <row r="62" spans="1:25" x14ac:dyDescent="0.2">
      <c r="A62" s="1" t="s">
        <v>79</v>
      </c>
      <c r="B62" s="1"/>
      <c r="C62" s="16">
        <v>435585186</v>
      </c>
      <c r="D62" s="16">
        <v>202802232</v>
      </c>
      <c r="E62" s="16"/>
      <c r="F62" s="16"/>
      <c r="G62" s="16">
        <v>199560582</v>
      </c>
      <c r="H62" s="17"/>
      <c r="I62" s="17">
        <v>837948000</v>
      </c>
      <c r="L62" s="5" t="str">
        <f t="shared" si="0"/>
        <v>Grant</v>
      </c>
      <c r="M62" s="20">
        <f t="shared" si="1"/>
        <v>435585186</v>
      </c>
      <c r="N62" s="90">
        <f t="shared" si="2"/>
        <v>202802232</v>
      </c>
      <c r="O62" s="103">
        <f t="shared" si="3"/>
        <v>638387418</v>
      </c>
      <c r="Q62" s="22">
        <f>'Debt Service Rate Setting'!C62</f>
        <v>435624494</v>
      </c>
      <c r="R62" s="22">
        <f>'Debt Service Rate Setting'!D62</f>
        <v>202840760</v>
      </c>
      <c r="S62" s="104">
        <f t="shared" si="7"/>
        <v>638465254</v>
      </c>
      <c r="T62" s="107">
        <f t="shared" si="5"/>
        <v>77836</v>
      </c>
      <c r="U62" s="107"/>
      <c r="V62" s="5" t="str">
        <f>L62</f>
        <v>Grant</v>
      </c>
      <c r="W62" s="22">
        <f>I62</f>
        <v>837948000</v>
      </c>
      <c r="X62" s="22"/>
      <c r="Y62" s="106"/>
    </row>
    <row r="63" spans="1:25" x14ac:dyDescent="0.2">
      <c r="A63" s="1" t="s">
        <v>80</v>
      </c>
      <c r="B63" s="19" t="s">
        <v>81</v>
      </c>
      <c r="C63" s="16">
        <v>16563197</v>
      </c>
      <c r="D63" s="16">
        <v>4238255</v>
      </c>
      <c r="E63" s="16"/>
      <c r="F63" s="16"/>
      <c r="G63" s="16"/>
      <c r="H63" s="17">
        <v>20801452</v>
      </c>
      <c r="I63" s="17"/>
      <c r="L63" s="5" t="str">
        <f t="shared" si="0"/>
        <v xml:space="preserve">            Bayard</v>
      </c>
      <c r="M63" s="20">
        <f t="shared" si="1"/>
        <v>16563197</v>
      </c>
      <c r="N63" s="90">
        <f t="shared" si="2"/>
        <v>4238255</v>
      </c>
      <c r="O63" s="103">
        <f t="shared" si="3"/>
        <v>20801452</v>
      </c>
      <c r="Q63" s="22">
        <f>'Debt Service Rate Setting'!C63</f>
        <v>16575438</v>
      </c>
      <c r="R63" s="22">
        <f>'Debt Service Rate Setting'!D63</f>
        <v>4247423</v>
      </c>
      <c r="S63" s="104">
        <f t="shared" si="7"/>
        <v>20822861</v>
      </c>
      <c r="T63" s="107">
        <f t="shared" si="5"/>
        <v>21409</v>
      </c>
      <c r="U63" s="107"/>
      <c r="W63" s="22"/>
      <c r="X63" s="22"/>
      <c r="Y63" s="106"/>
    </row>
    <row r="64" spans="1:25" x14ac:dyDescent="0.2">
      <c r="A64" s="1" t="s">
        <v>82</v>
      </c>
      <c r="B64" s="19" t="s">
        <v>83</v>
      </c>
      <c r="C64" s="16">
        <v>10243087</v>
      </c>
      <c r="D64" s="16">
        <v>1642184</v>
      </c>
      <c r="E64" s="16"/>
      <c r="F64" s="16"/>
      <c r="G64" s="16"/>
      <c r="H64" s="17">
        <v>11885271</v>
      </c>
      <c r="I64" s="17"/>
      <c r="L64" s="5" t="str">
        <f t="shared" si="0"/>
        <v xml:space="preserve">            Hurley</v>
      </c>
      <c r="M64" s="20">
        <f t="shared" si="1"/>
        <v>10243087</v>
      </c>
      <c r="N64" s="90">
        <f t="shared" si="2"/>
        <v>1642184</v>
      </c>
      <c r="O64" s="103">
        <f t="shared" si="3"/>
        <v>11885271</v>
      </c>
      <c r="Q64" s="22">
        <f>'Debt Service Rate Setting'!C64</f>
        <v>10242926</v>
      </c>
      <c r="R64" s="22">
        <f>'Debt Service Rate Setting'!D64</f>
        <v>1643516</v>
      </c>
      <c r="S64" s="104">
        <f t="shared" si="7"/>
        <v>11886442</v>
      </c>
      <c r="T64" s="107">
        <f t="shared" si="5"/>
        <v>1171</v>
      </c>
      <c r="U64" s="107"/>
      <c r="W64" s="22"/>
      <c r="X64" s="22"/>
      <c r="Y64" s="106"/>
    </row>
    <row r="65" spans="1:25" x14ac:dyDescent="0.2">
      <c r="A65" s="1" t="s">
        <v>84</v>
      </c>
      <c r="B65" s="19" t="s">
        <v>85</v>
      </c>
      <c r="C65" s="16">
        <v>12207383</v>
      </c>
      <c r="D65" s="16">
        <v>3589976</v>
      </c>
      <c r="E65" s="16"/>
      <c r="F65" s="16"/>
      <c r="G65" s="16"/>
      <c r="H65" s="17">
        <v>15797359</v>
      </c>
      <c r="I65" s="17"/>
      <c r="L65" s="5" t="str">
        <f t="shared" si="0"/>
        <v xml:space="preserve">            Santa Clara</v>
      </c>
      <c r="M65" s="20">
        <f t="shared" si="1"/>
        <v>12207383</v>
      </c>
      <c r="N65" s="90">
        <f t="shared" si="2"/>
        <v>3589976</v>
      </c>
      <c r="O65" s="103">
        <f t="shared" si="3"/>
        <v>15797359</v>
      </c>
      <c r="Q65" s="22">
        <f>'Debt Service Rate Setting'!C65</f>
        <v>12219437</v>
      </c>
      <c r="R65" s="22">
        <f>'Debt Service Rate Setting'!D65</f>
        <v>3589976</v>
      </c>
      <c r="S65" s="104">
        <f t="shared" si="7"/>
        <v>15809413</v>
      </c>
      <c r="T65" s="107">
        <f t="shared" si="5"/>
        <v>12054</v>
      </c>
      <c r="U65" s="107"/>
      <c r="W65" s="22"/>
      <c r="X65" s="22"/>
      <c r="Y65" s="106"/>
    </row>
    <row r="66" spans="1:25" x14ac:dyDescent="0.2">
      <c r="A66" s="1" t="s">
        <v>86</v>
      </c>
      <c r="B66" s="19" t="s">
        <v>29</v>
      </c>
      <c r="C66" s="16">
        <v>141760137</v>
      </c>
      <c r="D66" s="16">
        <v>72727683</v>
      </c>
      <c r="E66" s="16"/>
      <c r="F66" s="16"/>
      <c r="G66" s="16"/>
      <c r="H66" s="17">
        <v>214487820</v>
      </c>
      <c r="I66" s="17"/>
      <c r="L66" s="5" t="str">
        <f t="shared" si="0"/>
        <v xml:space="preserve">            Silver City</v>
      </c>
      <c r="M66" s="20">
        <f t="shared" si="1"/>
        <v>141760137</v>
      </c>
      <c r="N66" s="90">
        <f t="shared" si="2"/>
        <v>72727683</v>
      </c>
      <c r="O66" s="103">
        <f t="shared" si="3"/>
        <v>214487820</v>
      </c>
      <c r="Q66" s="22">
        <f>'Debt Service Rate Setting'!C66</f>
        <v>141818362</v>
      </c>
      <c r="R66" s="22">
        <f>'Debt Service Rate Setting'!D66</f>
        <v>72882155</v>
      </c>
      <c r="S66" s="104">
        <f t="shared" si="7"/>
        <v>214700517</v>
      </c>
      <c r="T66" s="107">
        <f t="shared" si="5"/>
        <v>212697</v>
      </c>
      <c r="U66" s="107"/>
      <c r="W66" s="22"/>
      <c r="X66" s="22"/>
      <c r="Y66" s="106"/>
    </row>
    <row r="67" spans="1:25" x14ac:dyDescent="0.2">
      <c r="A67" s="1"/>
      <c r="B67" s="1"/>
      <c r="C67" s="18"/>
      <c r="D67" s="18"/>
      <c r="E67" s="18"/>
      <c r="F67" s="18"/>
      <c r="G67" s="18"/>
      <c r="H67" s="17"/>
      <c r="I67" s="17"/>
      <c r="M67" s="20"/>
      <c r="N67" s="90"/>
      <c r="O67" s="103"/>
      <c r="Q67" s="22"/>
      <c r="R67" s="22"/>
      <c r="S67" s="104"/>
      <c r="T67" s="107"/>
      <c r="U67" s="107"/>
      <c r="W67" s="22"/>
      <c r="X67" s="22"/>
      <c r="Y67" s="106"/>
    </row>
    <row r="68" spans="1:25" x14ac:dyDescent="0.2">
      <c r="A68" s="15" t="s">
        <v>87</v>
      </c>
      <c r="B68" s="1"/>
      <c r="C68" s="16">
        <v>33694381</v>
      </c>
      <c r="D68" s="16">
        <v>126818542</v>
      </c>
      <c r="E68" s="16">
        <v>0</v>
      </c>
      <c r="F68" s="16">
        <v>0</v>
      </c>
      <c r="G68" s="16"/>
      <c r="H68" s="17"/>
      <c r="I68" s="17">
        <v>160512923</v>
      </c>
      <c r="L68" s="5" t="str">
        <f t="shared" si="0"/>
        <v>Guadalupe</v>
      </c>
      <c r="M68" s="20">
        <f t="shared" si="1"/>
        <v>33694381</v>
      </c>
      <c r="N68" s="90">
        <f t="shared" si="2"/>
        <v>126818542</v>
      </c>
      <c r="O68" s="103">
        <f t="shared" si="3"/>
        <v>160512923</v>
      </c>
      <c r="Q68" s="22">
        <f>'Debt Service Rate Setting'!C68</f>
        <v>33865011</v>
      </c>
      <c r="R68" s="22">
        <f>'Debt Service Rate Setting'!D68</f>
        <v>128084520</v>
      </c>
      <c r="S68" s="104">
        <f t="shared" si="7"/>
        <v>161949531</v>
      </c>
      <c r="T68" s="107">
        <f t="shared" si="5"/>
        <v>1436608</v>
      </c>
      <c r="U68" s="107"/>
      <c r="V68" s="5" t="str">
        <f>L68</f>
        <v>Guadalupe</v>
      </c>
      <c r="W68" s="22">
        <f>I68</f>
        <v>160512923</v>
      </c>
      <c r="X68" s="22"/>
      <c r="Y68" s="106"/>
    </row>
    <row r="69" spans="1:25" x14ac:dyDescent="0.2">
      <c r="A69" s="15" t="s">
        <v>88</v>
      </c>
      <c r="B69" s="19" t="s">
        <v>32</v>
      </c>
      <c r="C69" s="16">
        <v>16911668</v>
      </c>
      <c r="D69" s="16">
        <v>32261122</v>
      </c>
      <c r="E69" s="16"/>
      <c r="F69" s="16"/>
      <c r="G69" s="16"/>
      <c r="H69" s="17">
        <v>49172790</v>
      </c>
      <c r="I69" s="17"/>
      <c r="L69" s="5" t="str">
        <f t="shared" si="0"/>
        <v xml:space="preserve">            Santa Rosa</v>
      </c>
      <c r="M69" s="20">
        <f t="shared" si="1"/>
        <v>16911668</v>
      </c>
      <c r="N69" s="90">
        <f t="shared" si="2"/>
        <v>32261122</v>
      </c>
      <c r="O69" s="103">
        <f t="shared" si="3"/>
        <v>49172790</v>
      </c>
      <c r="Q69" s="22">
        <f>'Debt Service Rate Setting'!C69</f>
        <v>17055350</v>
      </c>
      <c r="R69" s="22">
        <f>'Debt Service Rate Setting'!D69</f>
        <v>33115538</v>
      </c>
      <c r="S69" s="104">
        <f t="shared" si="7"/>
        <v>50170888</v>
      </c>
      <c r="T69" s="107">
        <f t="shared" si="5"/>
        <v>998098</v>
      </c>
      <c r="U69" s="107"/>
      <c r="W69" s="22"/>
      <c r="X69" s="22"/>
      <c r="Y69" s="106"/>
    </row>
    <row r="70" spans="1:25" x14ac:dyDescent="0.2">
      <c r="A70" s="15" t="s">
        <v>89</v>
      </c>
      <c r="B70" s="19" t="s">
        <v>90</v>
      </c>
      <c r="C70" s="16">
        <v>2172327</v>
      </c>
      <c r="D70" s="16">
        <v>6720788</v>
      </c>
      <c r="E70" s="16"/>
      <c r="F70" s="16"/>
      <c r="G70" s="16"/>
      <c r="H70" s="17">
        <v>8893115</v>
      </c>
      <c r="I70" s="17"/>
      <c r="L70" s="5" t="str">
        <f t="shared" si="0"/>
        <v xml:space="preserve">            Vaughn</v>
      </c>
      <c r="M70" s="20">
        <f t="shared" si="1"/>
        <v>2172327</v>
      </c>
      <c r="N70" s="90">
        <f t="shared" si="2"/>
        <v>6720788</v>
      </c>
      <c r="O70" s="103">
        <f t="shared" si="3"/>
        <v>8893115</v>
      </c>
      <c r="Q70" s="22">
        <f>'Debt Service Rate Setting'!C70</f>
        <v>2190435</v>
      </c>
      <c r="R70" s="22">
        <f>'Debt Service Rate Setting'!D70</f>
        <v>6714905</v>
      </c>
      <c r="S70" s="104">
        <f t="shared" si="7"/>
        <v>8905340</v>
      </c>
      <c r="T70" s="107">
        <f t="shared" si="5"/>
        <v>12225</v>
      </c>
      <c r="U70" s="107"/>
      <c r="W70" s="22"/>
      <c r="X70" s="22"/>
      <c r="Y70" s="106"/>
    </row>
    <row r="71" spans="1:25" x14ac:dyDescent="0.2">
      <c r="A71" s="15"/>
      <c r="B71" s="1"/>
      <c r="C71" s="16"/>
      <c r="D71" s="16"/>
      <c r="E71" s="16"/>
      <c r="F71" s="16"/>
      <c r="G71" s="16"/>
      <c r="H71" s="17"/>
      <c r="I71" s="17"/>
      <c r="M71" s="20"/>
      <c r="N71" s="90"/>
      <c r="O71" s="103"/>
      <c r="Q71" s="22"/>
      <c r="R71" s="22"/>
      <c r="S71" s="104"/>
      <c r="T71" s="107"/>
      <c r="U71" s="107"/>
      <c r="W71" s="22"/>
      <c r="X71" s="22"/>
      <c r="Y71" s="106"/>
    </row>
    <row r="72" spans="1:25" x14ac:dyDescent="0.2">
      <c r="A72" s="15" t="s">
        <v>91</v>
      </c>
      <c r="B72" s="1"/>
      <c r="C72" s="16">
        <v>5465082</v>
      </c>
      <c r="D72" s="16">
        <v>65114975</v>
      </c>
      <c r="E72" s="16">
        <v>15725717.76</v>
      </c>
      <c r="F72" s="16">
        <v>3614185.91</v>
      </c>
      <c r="G72" s="16"/>
      <c r="H72" s="17"/>
      <c r="I72" s="17">
        <v>89919960.670000002</v>
      </c>
      <c r="L72" s="5" t="str">
        <f t="shared" si="0"/>
        <v>Harding</v>
      </c>
      <c r="M72" s="20">
        <f t="shared" si="1"/>
        <v>5465082</v>
      </c>
      <c r="N72" s="90">
        <f t="shared" si="2"/>
        <v>65114975</v>
      </c>
      <c r="O72" s="103">
        <f t="shared" si="3"/>
        <v>70580057</v>
      </c>
      <c r="Q72" s="22">
        <f>'Debt Service Rate Setting'!C72</f>
        <v>5462863</v>
      </c>
      <c r="R72" s="22">
        <f>'Debt Service Rate Setting'!D72</f>
        <v>58797720</v>
      </c>
      <c r="S72" s="104">
        <f t="shared" si="7"/>
        <v>64260583</v>
      </c>
      <c r="T72" s="107">
        <f t="shared" si="5"/>
        <v>-6319474</v>
      </c>
      <c r="U72" s="107"/>
      <c r="V72" s="5" t="str">
        <f>L72</f>
        <v>Harding</v>
      </c>
      <c r="W72" s="22">
        <f>I72</f>
        <v>89919960.670000002</v>
      </c>
      <c r="X72" s="22"/>
      <c r="Y72" s="106"/>
    </row>
    <row r="73" spans="1:25" x14ac:dyDescent="0.2">
      <c r="A73" s="15" t="s">
        <v>92</v>
      </c>
      <c r="B73" s="19" t="s">
        <v>93</v>
      </c>
      <c r="C73" s="16">
        <v>634182</v>
      </c>
      <c r="D73" s="16">
        <v>1025123</v>
      </c>
      <c r="E73" s="16"/>
      <c r="F73" s="16"/>
      <c r="G73" s="16"/>
      <c r="H73" s="17">
        <v>1659305</v>
      </c>
      <c r="I73" s="17"/>
      <c r="L73" s="5" t="str">
        <f t="shared" ref="L73:L136" si="8">A73</f>
        <v xml:space="preserve">            Mosquero</v>
      </c>
      <c r="M73" s="20">
        <f t="shared" si="1"/>
        <v>634182</v>
      </c>
      <c r="N73" s="90">
        <f t="shared" si="2"/>
        <v>1025123</v>
      </c>
      <c r="O73" s="103">
        <f t="shared" si="3"/>
        <v>1659305</v>
      </c>
      <c r="Q73" s="22">
        <f>'Debt Service Rate Setting'!C73</f>
        <v>631740</v>
      </c>
      <c r="R73" s="22">
        <f>'Debt Service Rate Setting'!D73</f>
        <v>571180</v>
      </c>
      <c r="S73" s="104">
        <f t="shared" si="7"/>
        <v>1202920</v>
      </c>
      <c r="T73" s="107">
        <f t="shared" si="5"/>
        <v>-456385</v>
      </c>
      <c r="U73" s="107"/>
      <c r="W73" s="22"/>
      <c r="X73" s="22"/>
      <c r="Y73" s="106"/>
    </row>
    <row r="74" spans="1:25" x14ac:dyDescent="0.2">
      <c r="A74" s="15" t="s">
        <v>94</v>
      </c>
      <c r="B74" s="19" t="s">
        <v>40</v>
      </c>
      <c r="C74" s="16">
        <v>1294869</v>
      </c>
      <c r="D74" s="16">
        <v>1301175</v>
      </c>
      <c r="E74" s="16"/>
      <c r="F74" s="16"/>
      <c r="G74" s="16"/>
      <c r="H74" s="17">
        <v>2596044</v>
      </c>
      <c r="I74" s="17"/>
      <c r="L74" s="5" t="str">
        <f t="shared" si="8"/>
        <v xml:space="preserve">            Roy</v>
      </c>
      <c r="M74" s="20">
        <f t="shared" ref="M74:M136" si="9">C74</f>
        <v>1294869</v>
      </c>
      <c r="N74" s="90">
        <f t="shared" ref="N74:N137" si="10">D74</f>
        <v>1301175</v>
      </c>
      <c r="O74" s="103">
        <f t="shared" ref="O74:O137" si="11">M74+N74</f>
        <v>2596044</v>
      </c>
      <c r="Q74" s="22">
        <f>'Debt Service Rate Setting'!C74</f>
        <v>1295092</v>
      </c>
      <c r="R74" s="22">
        <f>'Debt Service Rate Setting'!D74</f>
        <v>834117</v>
      </c>
      <c r="S74" s="104">
        <f t="shared" si="7"/>
        <v>2129209</v>
      </c>
      <c r="T74" s="107">
        <f t="shared" ref="T74:T137" si="12">S74-O74</f>
        <v>-466835</v>
      </c>
      <c r="U74" s="107"/>
      <c r="W74" s="22"/>
      <c r="X74" s="22"/>
      <c r="Y74" s="106"/>
    </row>
    <row r="75" spans="1:25" x14ac:dyDescent="0.2">
      <c r="A75" s="15"/>
      <c r="B75" s="1"/>
      <c r="C75" s="16"/>
      <c r="D75" s="16"/>
      <c r="E75" s="16"/>
      <c r="F75" s="16"/>
      <c r="G75" s="16"/>
      <c r="H75" s="17"/>
      <c r="I75" s="17"/>
      <c r="M75" s="20"/>
      <c r="N75" s="90"/>
      <c r="O75" s="103"/>
      <c r="Q75" s="22"/>
      <c r="R75" s="22"/>
      <c r="S75" s="104"/>
      <c r="T75" s="107"/>
      <c r="U75" s="107"/>
      <c r="W75" s="22"/>
      <c r="X75" s="22"/>
      <c r="Y75" s="106"/>
    </row>
    <row r="76" spans="1:25" x14ac:dyDescent="0.2">
      <c r="A76" s="15" t="s">
        <v>95</v>
      </c>
      <c r="B76" s="1"/>
      <c r="C76" s="16">
        <v>25874249</v>
      </c>
      <c r="D76" s="16">
        <v>145595014</v>
      </c>
      <c r="E76" s="16"/>
      <c r="F76" s="16"/>
      <c r="G76" s="16"/>
      <c r="H76" s="17"/>
      <c r="I76" s="17">
        <v>171469263</v>
      </c>
      <c r="L76" s="5" t="str">
        <f t="shared" si="8"/>
        <v>Hidalgo</v>
      </c>
      <c r="M76" s="20">
        <f t="shared" si="9"/>
        <v>25874249</v>
      </c>
      <c r="N76" s="90">
        <f t="shared" si="10"/>
        <v>145595014</v>
      </c>
      <c r="O76" s="103">
        <f t="shared" si="11"/>
        <v>171469263</v>
      </c>
      <c r="Q76" s="22">
        <f>'Debt Service Rate Setting'!C76</f>
        <v>25897415</v>
      </c>
      <c r="R76" s="22">
        <f>'Debt Service Rate Setting'!D76</f>
        <v>145616313</v>
      </c>
      <c r="S76" s="104">
        <f t="shared" si="7"/>
        <v>171513728</v>
      </c>
      <c r="T76" s="107">
        <f t="shared" si="12"/>
        <v>44465</v>
      </c>
      <c r="U76" s="107"/>
      <c r="V76" s="5" t="str">
        <f>L76</f>
        <v>Hidalgo</v>
      </c>
      <c r="W76" s="22">
        <f>I76</f>
        <v>171469263</v>
      </c>
      <c r="X76" s="22"/>
      <c r="Y76" s="106"/>
    </row>
    <row r="77" spans="1:25" x14ac:dyDescent="0.2">
      <c r="A77" s="15" t="s">
        <v>96</v>
      </c>
      <c r="B77" s="19" t="s">
        <v>29</v>
      </c>
      <c r="C77" s="16">
        <v>11230559</v>
      </c>
      <c r="D77" s="16">
        <v>23635130</v>
      </c>
      <c r="E77" s="16"/>
      <c r="F77" s="16"/>
      <c r="G77" s="16"/>
      <c r="H77" s="17">
        <v>34865689</v>
      </c>
      <c r="I77" s="17"/>
      <c r="L77" s="5" t="str">
        <f t="shared" si="8"/>
        <v xml:space="preserve">            Lordsburg</v>
      </c>
      <c r="M77" s="20">
        <f t="shared" si="9"/>
        <v>11230559</v>
      </c>
      <c r="N77" s="90">
        <f t="shared" si="10"/>
        <v>23635130</v>
      </c>
      <c r="O77" s="103">
        <f t="shared" si="11"/>
        <v>34865689</v>
      </c>
      <c r="Q77" s="22">
        <f>'Debt Service Rate Setting'!C77</f>
        <v>11249725</v>
      </c>
      <c r="R77" s="22">
        <f>'Debt Service Rate Setting'!D77</f>
        <v>23640610</v>
      </c>
      <c r="S77" s="104">
        <f t="shared" si="7"/>
        <v>34890335</v>
      </c>
      <c r="T77" s="107">
        <f t="shared" si="12"/>
        <v>24646</v>
      </c>
      <c r="U77" s="107"/>
      <c r="W77" s="22"/>
      <c r="X77" s="22"/>
      <c r="Y77" s="106"/>
    </row>
    <row r="78" spans="1:25" x14ac:dyDescent="0.2">
      <c r="A78" s="15" t="s">
        <v>97</v>
      </c>
      <c r="B78" s="19" t="s">
        <v>98</v>
      </c>
      <c r="C78" s="16">
        <v>741240</v>
      </c>
      <c r="D78" s="16">
        <v>318537</v>
      </c>
      <c r="E78" s="16"/>
      <c r="F78" s="16"/>
      <c r="G78" s="16"/>
      <c r="H78" s="17">
        <v>1059777</v>
      </c>
      <c r="I78" s="17"/>
      <c r="L78" s="5" t="str">
        <f t="shared" si="8"/>
        <v xml:space="preserve">            Virden</v>
      </c>
      <c r="M78" s="20">
        <f t="shared" si="9"/>
        <v>741240</v>
      </c>
      <c r="N78" s="90">
        <f t="shared" si="10"/>
        <v>318537</v>
      </c>
      <c r="O78" s="103">
        <f t="shared" si="11"/>
        <v>1059777</v>
      </c>
      <c r="Q78" s="22">
        <f>'Debt Service Rate Setting'!C78</f>
        <v>741240</v>
      </c>
      <c r="R78" s="22">
        <f>'Debt Service Rate Setting'!D78</f>
        <v>318537</v>
      </c>
      <c r="S78" s="104">
        <f t="shared" si="7"/>
        <v>1059777</v>
      </c>
      <c r="T78" s="107">
        <f t="shared" si="12"/>
        <v>0</v>
      </c>
      <c r="U78" s="107"/>
      <c r="W78" s="22"/>
      <c r="X78" s="22"/>
      <c r="Y78" s="106"/>
    </row>
    <row r="79" spans="1:25" x14ac:dyDescent="0.2">
      <c r="A79" s="15"/>
      <c r="B79" s="1"/>
      <c r="C79" s="16"/>
      <c r="D79" s="16"/>
      <c r="E79" s="16"/>
      <c r="F79" s="16"/>
      <c r="G79" s="16"/>
      <c r="H79" s="17"/>
      <c r="I79" s="17"/>
      <c r="M79" s="20"/>
      <c r="N79" s="90"/>
      <c r="O79" s="103"/>
      <c r="Q79" s="22"/>
      <c r="R79" s="22"/>
      <c r="S79" s="104"/>
      <c r="T79" s="107"/>
      <c r="U79" s="107"/>
      <c r="W79" s="22"/>
      <c r="X79" s="22"/>
      <c r="Y79" s="106"/>
    </row>
    <row r="80" spans="1:25" x14ac:dyDescent="0.2">
      <c r="A80" s="15" t="s">
        <v>99</v>
      </c>
      <c r="B80" s="1"/>
      <c r="C80" s="16">
        <v>616836920</v>
      </c>
      <c r="D80" s="16">
        <v>1329732643</v>
      </c>
      <c r="E80" s="16">
        <v>2357835690.4500003</v>
      </c>
      <c r="F80" s="16">
        <v>560642517.63999999</v>
      </c>
      <c r="G80" s="16"/>
      <c r="H80" s="17"/>
      <c r="I80" s="18">
        <v>4865047771.0900011</v>
      </c>
      <c r="L80" s="5" t="str">
        <f t="shared" si="8"/>
        <v>Lea</v>
      </c>
      <c r="M80" s="20">
        <f t="shared" si="9"/>
        <v>616836920</v>
      </c>
      <c r="N80" s="90">
        <f t="shared" si="10"/>
        <v>1329732643</v>
      </c>
      <c r="O80" s="103">
        <f t="shared" si="11"/>
        <v>1946569563</v>
      </c>
      <c r="Q80" s="22">
        <f>'Debt Service Rate Setting'!C80</f>
        <v>616775606</v>
      </c>
      <c r="R80" s="22">
        <f>'Debt Service Rate Setting'!D80</f>
        <v>1332330494</v>
      </c>
      <c r="S80" s="104">
        <f t="shared" si="7"/>
        <v>1949106100</v>
      </c>
      <c r="T80" s="107">
        <f t="shared" si="12"/>
        <v>2536537</v>
      </c>
      <c r="U80" s="107"/>
      <c r="V80" s="5" t="str">
        <f>L80</f>
        <v>Lea</v>
      </c>
      <c r="W80" s="22">
        <f>I80</f>
        <v>4865047771.0900011</v>
      </c>
      <c r="X80" s="22"/>
      <c r="Y80" s="106"/>
    </row>
    <row r="81" spans="1:27" x14ac:dyDescent="0.2">
      <c r="A81" s="1" t="s">
        <v>100</v>
      </c>
      <c r="B81" s="19" t="s">
        <v>32</v>
      </c>
      <c r="C81" s="16">
        <v>20233449</v>
      </c>
      <c r="D81" s="16">
        <v>10368931</v>
      </c>
      <c r="E81" s="16">
        <v>3848900.7600000002</v>
      </c>
      <c r="F81" s="16">
        <v>688953.43</v>
      </c>
      <c r="G81" s="16"/>
      <c r="H81" s="17">
        <v>35140234.189999998</v>
      </c>
      <c r="I81" s="17"/>
      <c r="L81" s="5" t="str">
        <f t="shared" si="8"/>
        <v xml:space="preserve">            Eunice</v>
      </c>
      <c r="M81" s="20">
        <f t="shared" si="9"/>
        <v>20233449</v>
      </c>
      <c r="N81" s="90">
        <f t="shared" si="10"/>
        <v>10368931</v>
      </c>
      <c r="O81" s="103">
        <f t="shared" si="11"/>
        <v>30602380</v>
      </c>
      <c r="Q81" s="22">
        <f>'Debt Service Rate Setting'!C81</f>
        <v>20233449</v>
      </c>
      <c r="R81" s="22">
        <f>'Debt Service Rate Setting'!D81</f>
        <v>10368931</v>
      </c>
      <c r="S81" s="104">
        <f t="shared" si="7"/>
        <v>30602380</v>
      </c>
      <c r="T81" s="107">
        <f t="shared" si="12"/>
        <v>0</v>
      </c>
      <c r="U81" s="107"/>
      <c r="W81" s="22"/>
      <c r="X81" s="22"/>
      <c r="Y81" s="106"/>
    </row>
    <row r="82" spans="1:27" x14ac:dyDescent="0.2">
      <c r="A82" s="1" t="s">
        <v>101</v>
      </c>
      <c r="B82" s="19" t="s">
        <v>69</v>
      </c>
      <c r="C82" s="16">
        <v>333522430</v>
      </c>
      <c r="D82" s="16">
        <v>280556893</v>
      </c>
      <c r="E82" s="16">
        <v>46927806.32</v>
      </c>
      <c r="F82" s="16">
        <v>10533121.060000001</v>
      </c>
      <c r="G82" s="16"/>
      <c r="H82" s="17">
        <v>671540250.38</v>
      </c>
      <c r="I82" s="17"/>
      <c r="L82" s="5" t="str">
        <f t="shared" si="8"/>
        <v xml:space="preserve">            Hobbs</v>
      </c>
      <c r="M82" s="20">
        <f t="shared" si="9"/>
        <v>333522430</v>
      </c>
      <c r="N82" s="90">
        <f t="shared" si="10"/>
        <v>280556893</v>
      </c>
      <c r="O82" s="103">
        <f t="shared" si="11"/>
        <v>614079323</v>
      </c>
      <c r="Q82" s="22">
        <f>'Debt Service Rate Setting'!C82</f>
        <v>333520763</v>
      </c>
      <c r="R82" s="22">
        <f>'Debt Service Rate Setting'!D82</f>
        <v>282958217</v>
      </c>
      <c r="S82" s="104">
        <f t="shared" si="7"/>
        <v>616478980</v>
      </c>
      <c r="T82" s="107">
        <f t="shared" si="12"/>
        <v>2399657</v>
      </c>
      <c r="U82" s="107"/>
      <c r="W82" s="22"/>
      <c r="X82" s="22"/>
      <c r="Y82" s="106"/>
    </row>
    <row r="83" spans="1:27" x14ac:dyDescent="0.2">
      <c r="A83" s="1" t="s">
        <v>102</v>
      </c>
      <c r="B83" s="19" t="s">
        <v>103</v>
      </c>
      <c r="C83" s="16">
        <v>11040948</v>
      </c>
      <c r="D83" s="16">
        <v>11871027</v>
      </c>
      <c r="E83" s="16">
        <v>478482.52999999997</v>
      </c>
      <c r="F83" s="16">
        <v>99143.64</v>
      </c>
      <c r="G83" s="16"/>
      <c r="H83" s="17">
        <v>23489601.170000002</v>
      </c>
      <c r="I83" s="17"/>
      <c r="L83" s="5" t="str">
        <f t="shared" si="8"/>
        <v xml:space="preserve">            Jal</v>
      </c>
      <c r="M83" s="20">
        <f t="shared" si="9"/>
        <v>11040948</v>
      </c>
      <c r="N83" s="90">
        <f t="shared" si="10"/>
        <v>11871027</v>
      </c>
      <c r="O83" s="103">
        <f t="shared" si="11"/>
        <v>22911975</v>
      </c>
      <c r="Q83" s="22">
        <f>'Debt Service Rate Setting'!C83</f>
        <v>11040948</v>
      </c>
      <c r="R83" s="22">
        <f>'Debt Service Rate Setting'!D83</f>
        <v>12067892</v>
      </c>
      <c r="S83" s="104">
        <f t="shared" si="7"/>
        <v>23108840</v>
      </c>
      <c r="T83" s="107">
        <f t="shared" si="12"/>
        <v>196865</v>
      </c>
      <c r="U83" s="107"/>
      <c r="W83" s="22"/>
      <c r="X83" s="22"/>
      <c r="Y83" s="106"/>
    </row>
    <row r="84" spans="1:27" x14ac:dyDescent="0.2">
      <c r="A84" s="1" t="s">
        <v>104</v>
      </c>
      <c r="B84" s="19" t="s">
        <v>29</v>
      </c>
      <c r="C84" s="16">
        <v>77088659</v>
      </c>
      <c r="D84" s="16">
        <v>31961873</v>
      </c>
      <c r="E84" s="16"/>
      <c r="F84" s="16"/>
      <c r="G84" s="16"/>
      <c r="H84" s="17">
        <v>109050532</v>
      </c>
      <c r="I84" s="17"/>
      <c r="L84" s="5" t="str">
        <f t="shared" si="8"/>
        <v xml:space="preserve">            Lovington</v>
      </c>
      <c r="M84" s="20">
        <f t="shared" si="9"/>
        <v>77088659</v>
      </c>
      <c r="N84" s="90">
        <f t="shared" si="10"/>
        <v>31961873</v>
      </c>
      <c r="O84" s="103">
        <f t="shared" si="11"/>
        <v>109050532</v>
      </c>
      <c r="Q84" s="22">
        <f>'Debt Service Rate Setting'!C84</f>
        <v>77088659</v>
      </c>
      <c r="R84" s="22">
        <f>'Debt Service Rate Setting'!D84</f>
        <v>31961535</v>
      </c>
      <c r="S84" s="104">
        <f t="shared" si="7"/>
        <v>109050194</v>
      </c>
      <c r="T84" s="107">
        <f t="shared" si="12"/>
        <v>-338</v>
      </c>
      <c r="U84" s="107"/>
      <c r="W84" s="22"/>
      <c r="X84" s="22"/>
      <c r="Y84" s="106"/>
    </row>
    <row r="85" spans="1:27" x14ac:dyDescent="0.2">
      <c r="A85" s="1" t="s">
        <v>105</v>
      </c>
      <c r="B85" s="19" t="s">
        <v>106</v>
      </c>
      <c r="C85" s="16">
        <v>4253519</v>
      </c>
      <c r="D85" s="16">
        <v>3255103</v>
      </c>
      <c r="E85" s="16"/>
      <c r="F85" s="16"/>
      <c r="G85" s="16"/>
      <c r="H85" s="17">
        <v>7508622</v>
      </c>
      <c r="I85" s="17"/>
      <c r="L85" s="5" t="str">
        <f t="shared" si="8"/>
        <v xml:space="preserve">            Tatum</v>
      </c>
      <c r="M85" s="20">
        <f t="shared" si="9"/>
        <v>4253519</v>
      </c>
      <c r="N85" s="90">
        <f t="shared" si="10"/>
        <v>3255103</v>
      </c>
      <c r="O85" s="103">
        <f t="shared" si="11"/>
        <v>7508622</v>
      </c>
      <c r="Q85" s="22">
        <f>'Debt Service Rate Setting'!C85</f>
        <v>4252390</v>
      </c>
      <c r="R85" s="22">
        <f>'Debt Service Rate Setting'!D85</f>
        <v>3255103</v>
      </c>
      <c r="S85" s="104">
        <f t="shared" si="7"/>
        <v>7507493</v>
      </c>
      <c r="T85" s="107">
        <f t="shared" si="12"/>
        <v>-1129</v>
      </c>
      <c r="U85" s="107"/>
      <c r="W85" s="22"/>
      <c r="X85" s="22"/>
      <c r="Y85" s="106"/>
    </row>
    <row r="86" spans="1:27" x14ac:dyDescent="0.2">
      <c r="A86" s="1"/>
      <c r="B86" s="1"/>
      <c r="C86" s="16"/>
      <c r="D86" s="16"/>
      <c r="E86" s="16"/>
      <c r="F86" s="16"/>
      <c r="G86" s="16"/>
      <c r="H86" s="17"/>
      <c r="I86" s="17"/>
      <c r="M86" s="20"/>
      <c r="N86" s="90"/>
      <c r="O86" s="103"/>
      <c r="Q86" s="22"/>
      <c r="R86" s="22"/>
      <c r="S86" s="104"/>
      <c r="T86" s="107"/>
      <c r="U86" s="107"/>
      <c r="W86" s="22"/>
      <c r="X86" s="22"/>
      <c r="Y86" s="106"/>
    </row>
    <row r="87" spans="1:27" x14ac:dyDescent="0.2">
      <c r="A87" s="15" t="s">
        <v>107</v>
      </c>
      <c r="B87" s="1"/>
      <c r="C87" s="16">
        <v>897411642</v>
      </c>
      <c r="D87" s="16">
        <v>401442915</v>
      </c>
      <c r="E87" s="16"/>
      <c r="F87" s="16"/>
      <c r="G87" s="16"/>
      <c r="H87" s="17"/>
      <c r="I87" s="17">
        <v>1298854557</v>
      </c>
      <c r="L87" s="5" t="str">
        <f t="shared" si="8"/>
        <v>Lincoln</v>
      </c>
      <c r="M87" s="20">
        <f t="shared" si="9"/>
        <v>897411642</v>
      </c>
      <c r="N87" s="90">
        <f t="shared" si="10"/>
        <v>401442915</v>
      </c>
      <c r="O87" s="103">
        <f t="shared" si="11"/>
        <v>1298854557</v>
      </c>
      <c r="Q87" s="22">
        <f>'Debt Service Rate Setting'!C87</f>
        <v>898020613</v>
      </c>
      <c r="R87" s="22">
        <f>'Debt Service Rate Setting'!D87</f>
        <v>399556986</v>
      </c>
      <c r="S87" s="104">
        <f t="shared" si="7"/>
        <v>1297577599</v>
      </c>
      <c r="T87" s="107">
        <f t="shared" si="12"/>
        <v>-1276958</v>
      </c>
      <c r="U87" s="107"/>
      <c r="V87" s="5" t="str">
        <f>L87</f>
        <v>Lincoln</v>
      </c>
      <c r="W87" s="22">
        <f>I87</f>
        <v>1298854557</v>
      </c>
      <c r="X87" s="22"/>
      <c r="Y87" s="106"/>
    </row>
    <row r="88" spans="1:27" x14ac:dyDescent="0.2">
      <c r="A88" s="1" t="s">
        <v>108</v>
      </c>
      <c r="B88" s="19" t="s">
        <v>106</v>
      </c>
      <c r="C88" s="16">
        <v>18606115</v>
      </c>
      <c r="D88" s="16">
        <v>5575346</v>
      </c>
      <c r="E88" s="16"/>
      <c r="F88" s="16"/>
      <c r="G88" s="16"/>
      <c r="H88" s="17">
        <v>24181461</v>
      </c>
      <c r="I88" s="17"/>
      <c r="L88" s="5" t="str">
        <f t="shared" si="8"/>
        <v xml:space="preserve">            Capitan</v>
      </c>
      <c r="M88" s="20">
        <f t="shared" si="9"/>
        <v>18606115</v>
      </c>
      <c r="N88" s="90">
        <f t="shared" si="10"/>
        <v>5575346</v>
      </c>
      <c r="O88" s="103">
        <f t="shared" si="11"/>
        <v>24181461</v>
      </c>
      <c r="Q88" s="22">
        <f>'Debt Service Rate Setting'!C88</f>
        <v>18587582</v>
      </c>
      <c r="R88" s="22">
        <f>'Debt Service Rate Setting'!D88</f>
        <v>5592354</v>
      </c>
      <c r="S88" s="104">
        <f t="shared" si="7"/>
        <v>24179936</v>
      </c>
      <c r="T88" s="107">
        <f t="shared" si="12"/>
        <v>-1525</v>
      </c>
      <c r="U88" s="107"/>
      <c r="W88" s="22"/>
      <c r="X88" s="22"/>
      <c r="Y88" s="106"/>
    </row>
    <row r="89" spans="1:27" x14ac:dyDescent="0.2">
      <c r="A89" s="1" t="s">
        <v>109</v>
      </c>
      <c r="B89" s="19" t="s">
        <v>110</v>
      </c>
      <c r="C89" s="16">
        <v>8242575</v>
      </c>
      <c r="D89" s="16">
        <v>7375855</v>
      </c>
      <c r="E89" s="16"/>
      <c r="F89" s="16"/>
      <c r="G89" s="16"/>
      <c r="H89" s="17">
        <v>15618430</v>
      </c>
      <c r="I89" s="17"/>
      <c r="L89" s="5" t="str">
        <f t="shared" si="8"/>
        <v xml:space="preserve">            Carrizozo</v>
      </c>
      <c r="M89" s="20">
        <f t="shared" si="9"/>
        <v>8242575</v>
      </c>
      <c r="N89" s="90">
        <f t="shared" si="10"/>
        <v>7375855</v>
      </c>
      <c r="O89" s="103">
        <f t="shared" si="11"/>
        <v>15618430</v>
      </c>
      <c r="Q89" s="22">
        <f>'Debt Service Rate Setting'!C89</f>
        <v>8265794</v>
      </c>
      <c r="R89" s="22">
        <f>'Debt Service Rate Setting'!D89</f>
        <v>7305784</v>
      </c>
      <c r="S89" s="104">
        <f t="shared" si="7"/>
        <v>15571578</v>
      </c>
      <c r="T89" s="107">
        <f t="shared" si="12"/>
        <v>-46852</v>
      </c>
      <c r="U89" s="107"/>
      <c r="W89" s="22"/>
      <c r="X89" s="22"/>
      <c r="Y89" s="106"/>
    </row>
    <row r="90" spans="1:27" x14ac:dyDescent="0.2">
      <c r="A90" s="1" t="s">
        <v>111</v>
      </c>
      <c r="B90" s="19" t="s">
        <v>112</v>
      </c>
      <c r="C90" s="16">
        <v>1687368</v>
      </c>
      <c r="D90" s="16">
        <v>2545732</v>
      </c>
      <c r="E90" s="16"/>
      <c r="F90" s="16"/>
      <c r="G90" s="16"/>
      <c r="H90" s="17">
        <v>4233100</v>
      </c>
      <c r="I90" s="17"/>
      <c r="L90" s="5" t="str">
        <f t="shared" si="8"/>
        <v xml:space="preserve">            Corona</v>
      </c>
      <c r="M90" s="20">
        <f t="shared" si="9"/>
        <v>1687368</v>
      </c>
      <c r="N90" s="90">
        <f t="shared" si="10"/>
        <v>2545732</v>
      </c>
      <c r="O90" s="103">
        <f t="shared" si="11"/>
        <v>4233100</v>
      </c>
      <c r="Q90" s="22">
        <f>'Debt Service Rate Setting'!C90</f>
        <v>1687368</v>
      </c>
      <c r="R90" s="22">
        <f>'Debt Service Rate Setting'!D90</f>
        <v>2524732</v>
      </c>
      <c r="S90" s="104">
        <f t="shared" si="7"/>
        <v>4212100</v>
      </c>
      <c r="T90" s="107">
        <f t="shared" si="12"/>
        <v>-21000</v>
      </c>
      <c r="U90" s="107"/>
      <c r="W90" s="22"/>
      <c r="X90" s="22"/>
      <c r="Y90" s="106"/>
    </row>
    <row r="91" spans="1:27" x14ac:dyDescent="0.2">
      <c r="A91" s="1" t="s">
        <v>113</v>
      </c>
      <c r="B91" s="19" t="s">
        <v>114</v>
      </c>
      <c r="C91" s="16">
        <v>385886366</v>
      </c>
      <c r="D91" s="16">
        <v>156613879</v>
      </c>
      <c r="E91" s="16"/>
      <c r="F91" s="16"/>
      <c r="G91" s="16"/>
      <c r="H91" s="17">
        <v>542500245</v>
      </c>
      <c r="I91" s="17"/>
      <c r="L91" s="5" t="str">
        <f t="shared" si="8"/>
        <v xml:space="preserve">            Ruidoso</v>
      </c>
      <c r="M91" s="20">
        <f t="shared" si="9"/>
        <v>385886366</v>
      </c>
      <c r="N91" s="90">
        <f t="shared" si="10"/>
        <v>156613879</v>
      </c>
      <c r="O91" s="103">
        <f t="shared" si="11"/>
        <v>542500245</v>
      </c>
      <c r="Q91" s="22">
        <f>'Debt Service Rate Setting'!C91</f>
        <v>386058762</v>
      </c>
      <c r="R91" s="22">
        <f>'Debt Service Rate Setting'!D91</f>
        <v>156179609</v>
      </c>
      <c r="S91" s="104">
        <f t="shared" si="7"/>
        <v>542238371</v>
      </c>
      <c r="T91" s="107">
        <f t="shared" si="12"/>
        <v>-261874</v>
      </c>
      <c r="U91" s="107"/>
      <c r="W91" s="22"/>
      <c r="X91" s="22"/>
      <c r="Y91" s="106"/>
    </row>
    <row r="92" spans="1:27" x14ac:dyDescent="0.2">
      <c r="A92" s="1" t="s">
        <v>115</v>
      </c>
      <c r="B92" s="19" t="s">
        <v>116</v>
      </c>
      <c r="C92" s="16">
        <v>28572454</v>
      </c>
      <c r="D92" s="16">
        <v>21730357</v>
      </c>
      <c r="E92" s="16"/>
      <c r="F92" s="16"/>
      <c r="G92" s="16"/>
      <c r="H92" s="17">
        <v>50302811</v>
      </c>
      <c r="I92" s="17"/>
      <c r="L92" s="5" t="str">
        <f t="shared" si="8"/>
        <v xml:space="preserve">            Ruidoso Downs</v>
      </c>
      <c r="M92" s="20">
        <f t="shared" si="9"/>
        <v>28572454</v>
      </c>
      <c r="N92" s="90">
        <f t="shared" si="10"/>
        <v>21730357</v>
      </c>
      <c r="O92" s="103">
        <f t="shared" si="11"/>
        <v>50302811</v>
      </c>
      <c r="P92" s="35"/>
      <c r="Q92" s="22">
        <f>'Debt Service Rate Setting'!C92</f>
        <v>28595982</v>
      </c>
      <c r="R92" s="22">
        <f>'Debt Service Rate Setting'!D92</f>
        <v>21421541</v>
      </c>
      <c r="S92" s="104">
        <f t="shared" si="7"/>
        <v>50017523</v>
      </c>
      <c r="T92" s="107">
        <f t="shared" si="12"/>
        <v>-285288</v>
      </c>
      <c r="U92" s="109"/>
      <c r="W92" s="22"/>
      <c r="X92" s="47"/>
      <c r="Y92" s="106"/>
      <c r="Z92" s="35"/>
      <c r="AA92" s="35"/>
    </row>
    <row r="93" spans="1:27" x14ac:dyDescent="0.2">
      <c r="A93" s="1"/>
      <c r="B93" s="1"/>
      <c r="C93" s="16"/>
      <c r="D93" s="16"/>
      <c r="E93" s="16"/>
      <c r="F93" s="16"/>
      <c r="G93" s="16"/>
      <c r="H93" s="17"/>
      <c r="I93" s="17"/>
      <c r="M93" s="20"/>
      <c r="N93" s="90"/>
      <c r="O93" s="103"/>
      <c r="P93" s="35"/>
      <c r="Q93" s="22"/>
      <c r="R93" s="22"/>
      <c r="S93" s="104"/>
      <c r="T93" s="107"/>
      <c r="U93" s="109"/>
      <c r="W93" s="22"/>
      <c r="X93" s="47"/>
      <c r="Y93" s="106"/>
      <c r="Z93" s="35"/>
      <c r="AA93" s="35"/>
    </row>
    <row r="94" spans="1:27" x14ac:dyDescent="0.2">
      <c r="A94" s="1" t="s">
        <v>117</v>
      </c>
      <c r="B94" s="19" t="s">
        <v>29</v>
      </c>
      <c r="C94" s="16">
        <v>646476090</v>
      </c>
      <c r="D94" s="16">
        <v>98791408</v>
      </c>
      <c r="E94" s="16"/>
      <c r="F94" s="16"/>
      <c r="G94" s="16"/>
      <c r="H94" s="17"/>
      <c r="I94" s="17">
        <v>745267498</v>
      </c>
      <c r="L94" s="5" t="str">
        <f t="shared" si="8"/>
        <v>Los Alamos</v>
      </c>
      <c r="M94" s="20">
        <f t="shared" si="9"/>
        <v>646476090</v>
      </c>
      <c r="N94" s="90">
        <f t="shared" si="10"/>
        <v>98791408</v>
      </c>
      <c r="O94" s="103">
        <f t="shared" si="11"/>
        <v>745267498</v>
      </c>
      <c r="P94" s="35"/>
      <c r="Q94" s="22">
        <f>'Debt Service Rate Setting'!C94</f>
        <v>647308600</v>
      </c>
      <c r="R94" s="22">
        <f>'Debt Service Rate Setting'!D94</f>
        <v>106316720</v>
      </c>
      <c r="S94" s="104">
        <f t="shared" si="7"/>
        <v>753625320</v>
      </c>
      <c r="T94" s="107">
        <f t="shared" si="12"/>
        <v>8357822</v>
      </c>
      <c r="U94" s="109"/>
      <c r="V94" s="5" t="str">
        <f>L94</f>
        <v>Los Alamos</v>
      </c>
      <c r="W94" s="22">
        <f>I94</f>
        <v>745267498</v>
      </c>
      <c r="X94" s="47"/>
      <c r="Y94" s="106"/>
      <c r="Z94" s="35"/>
      <c r="AA94" s="35"/>
    </row>
    <row r="95" spans="1:27" x14ac:dyDescent="0.2">
      <c r="A95" s="1"/>
      <c r="B95" s="1"/>
      <c r="C95" s="16"/>
      <c r="D95" s="16"/>
      <c r="E95" s="16"/>
      <c r="F95" s="16"/>
      <c r="G95" s="16"/>
      <c r="H95" s="17"/>
      <c r="I95" s="17"/>
      <c r="M95" s="20"/>
      <c r="N95" s="90"/>
      <c r="O95" s="103"/>
      <c r="P95" s="35"/>
      <c r="Q95" s="22"/>
      <c r="R95" s="22"/>
      <c r="S95" s="104"/>
      <c r="T95" s="107"/>
      <c r="U95" s="109"/>
      <c r="W95" s="22"/>
      <c r="X95" s="47"/>
      <c r="Y95" s="106"/>
      <c r="Z95" s="35"/>
      <c r="AA95" s="35"/>
    </row>
    <row r="96" spans="1:27" x14ac:dyDescent="0.2">
      <c r="A96" s="15" t="s">
        <v>118</v>
      </c>
      <c r="B96" s="1"/>
      <c r="C96" s="16">
        <v>258795254</v>
      </c>
      <c r="D96" s="16">
        <v>336575544</v>
      </c>
      <c r="E96" s="16"/>
      <c r="F96" s="16"/>
      <c r="G96" s="16"/>
      <c r="H96" s="17"/>
      <c r="I96" s="17">
        <v>595370798</v>
      </c>
      <c r="L96" s="5" t="str">
        <f t="shared" si="8"/>
        <v>Luna</v>
      </c>
      <c r="M96" s="20">
        <f t="shared" si="9"/>
        <v>258795254</v>
      </c>
      <c r="N96" s="90">
        <f t="shared" si="10"/>
        <v>336575544</v>
      </c>
      <c r="O96" s="103">
        <f t="shared" si="11"/>
        <v>595370798</v>
      </c>
      <c r="P96" s="35"/>
      <c r="Q96" s="22">
        <f>'Debt Service Rate Setting'!C96</f>
        <v>259212337</v>
      </c>
      <c r="R96" s="22">
        <f>'Debt Service Rate Setting'!D96</f>
        <v>338135260</v>
      </c>
      <c r="S96" s="104">
        <f t="shared" si="7"/>
        <v>597347597</v>
      </c>
      <c r="T96" s="107">
        <f t="shared" si="12"/>
        <v>1976799</v>
      </c>
      <c r="U96" s="109"/>
      <c r="V96" s="5" t="str">
        <f>L96</f>
        <v>Luna</v>
      </c>
      <c r="W96" s="22">
        <f>I96</f>
        <v>595370798</v>
      </c>
      <c r="X96" s="47"/>
      <c r="Y96" s="106"/>
      <c r="Z96" s="35"/>
      <c r="AA96" s="35"/>
    </row>
    <row r="97" spans="1:27" x14ac:dyDescent="0.2">
      <c r="A97" s="1" t="s">
        <v>119</v>
      </c>
      <c r="B97" s="19" t="s">
        <v>98</v>
      </c>
      <c r="C97" s="16">
        <v>10532102</v>
      </c>
      <c r="D97" s="16">
        <v>5839117</v>
      </c>
      <c r="E97" s="16"/>
      <c r="F97" s="16"/>
      <c r="G97" s="16"/>
      <c r="H97" s="17">
        <v>16371219</v>
      </c>
      <c r="I97" s="17"/>
      <c r="L97" s="5" t="str">
        <f t="shared" si="8"/>
        <v xml:space="preserve">            Columbus</v>
      </c>
      <c r="M97" s="20">
        <f t="shared" si="9"/>
        <v>10532102</v>
      </c>
      <c r="N97" s="90">
        <f t="shared" si="10"/>
        <v>5839117</v>
      </c>
      <c r="O97" s="103">
        <f t="shared" si="11"/>
        <v>16371219</v>
      </c>
      <c r="P97" s="35"/>
      <c r="Q97" s="22">
        <f>'Debt Service Rate Setting'!C97</f>
        <v>10543960</v>
      </c>
      <c r="R97" s="22">
        <f>'Debt Service Rate Setting'!D97</f>
        <v>5836275</v>
      </c>
      <c r="S97" s="104">
        <f t="shared" si="7"/>
        <v>16380235</v>
      </c>
      <c r="T97" s="107">
        <f t="shared" si="12"/>
        <v>9016</v>
      </c>
      <c r="U97" s="109"/>
      <c r="W97" s="22">
        <f>I97</f>
        <v>0</v>
      </c>
      <c r="X97" s="47"/>
      <c r="Y97" s="106"/>
      <c r="Z97" s="35"/>
      <c r="AA97" s="35"/>
    </row>
    <row r="98" spans="1:27" x14ac:dyDescent="0.2">
      <c r="A98" s="1" t="s">
        <v>120</v>
      </c>
      <c r="B98" s="19" t="s">
        <v>29</v>
      </c>
      <c r="C98" s="16">
        <v>138626581</v>
      </c>
      <c r="D98" s="16">
        <v>114707745</v>
      </c>
      <c r="E98" s="16"/>
      <c r="F98" s="16"/>
      <c r="G98" s="16"/>
      <c r="H98" s="17">
        <v>253334326</v>
      </c>
      <c r="I98" s="17"/>
      <c r="L98" s="5" t="str">
        <f t="shared" si="8"/>
        <v xml:space="preserve">            Deming</v>
      </c>
      <c r="M98" s="20">
        <f t="shared" si="9"/>
        <v>138626581</v>
      </c>
      <c r="N98" s="90">
        <f t="shared" si="10"/>
        <v>114707745</v>
      </c>
      <c r="O98" s="103">
        <f t="shared" si="11"/>
        <v>253334326</v>
      </c>
      <c r="P98" s="35"/>
      <c r="Q98" s="22">
        <f>'Debt Service Rate Setting'!C98</f>
        <v>138943561</v>
      </c>
      <c r="R98" s="22">
        <f>'Debt Service Rate Setting'!D98</f>
        <v>115989670</v>
      </c>
      <c r="S98" s="104">
        <f t="shared" si="7"/>
        <v>254933231</v>
      </c>
      <c r="T98" s="107">
        <f t="shared" si="12"/>
        <v>1598905</v>
      </c>
      <c r="U98" s="109"/>
      <c r="W98" s="22">
        <f>I98</f>
        <v>0</v>
      </c>
      <c r="X98" s="47"/>
      <c r="Y98" s="106"/>
      <c r="Z98" s="35"/>
      <c r="AA98" s="35"/>
    </row>
    <row r="99" spans="1:27" x14ac:dyDescent="0.2">
      <c r="A99" s="1"/>
      <c r="B99" s="1"/>
      <c r="C99" s="16"/>
      <c r="D99" s="16"/>
      <c r="E99" s="16"/>
      <c r="F99" s="16"/>
      <c r="G99" s="16"/>
      <c r="H99" s="17"/>
      <c r="I99" s="17"/>
      <c r="M99" s="20"/>
      <c r="N99" s="90"/>
      <c r="O99" s="103"/>
      <c r="P99" s="35"/>
      <c r="Q99" s="22"/>
      <c r="R99" s="22"/>
      <c r="S99" s="104"/>
      <c r="T99" s="107"/>
      <c r="U99" s="109"/>
      <c r="W99" s="22">
        <f>I99</f>
        <v>0</v>
      </c>
      <c r="X99" s="47"/>
      <c r="Y99" s="106"/>
      <c r="Z99" s="35"/>
      <c r="AA99" s="35"/>
    </row>
    <row r="100" spans="1:27" x14ac:dyDescent="0.2">
      <c r="A100" s="15" t="s">
        <v>121</v>
      </c>
      <c r="B100" s="1"/>
      <c r="C100" s="16">
        <v>261727058</v>
      </c>
      <c r="D100" s="16">
        <v>576892515</v>
      </c>
      <c r="E100" s="16">
        <v>188967.44999999998</v>
      </c>
      <c r="F100" s="16">
        <v>66025.58</v>
      </c>
      <c r="G100" s="16"/>
      <c r="H100" s="17"/>
      <c r="I100" s="17">
        <v>838874566.03000009</v>
      </c>
      <c r="L100" s="5" t="str">
        <f t="shared" si="8"/>
        <v>McKinley</v>
      </c>
      <c r="M100" s="20">
        <f t="shared" si="9"/>
        <v>261727058</v>
      </c>
      <c r="N100" s="90">
        <f t="shared" si="10"/>
        <v>576892515</v>
      </c>
      <c r="O100" s="103">
        <f t="shared" si="11"/>
        <v>838619573</v>
      </c>
      <c r="P100" s="35"/>
      <c r="Q100" s="22">
        <f>'Debt Service Rate Setting'!C100</f>
        <v>265044215</v>
      </c>
      <c r="R100" s="22">
        <f>'Debt Service Rate Setting'!D100</f>
        <v>591053460</v>
      </c>
      <c r="S100" s="104">
        <f t="shared" si="7"/>
        <v>856097675</v>
      </c>
      <c r="T100" s="107">
        <f t="shared" si="12"/>
        <v>17478102</v>
      </c>
      <c r="U100" s="109"/>
      <c r="V100" s="5" t="str">
        <f>L100</f>
        <v>McKinley</v>
      </c>
      <c r="W100" s="22">
        <f>I100</f>
        <v>838874566.03000009</v>
      </c>
      <c r="X100" s="47"/>
      <c r="Y100" s="106"/>
      <c r="Z100" s="35"/>
      <c r="AA100" s="35"/>
    </row>
    <row r="101" spans="1:27" x14ac:dyDescent="0.2">
      <c r="A101" s="1" t="s">
        <v>122</v>
      </c>
      <c r="B101" s="19" t="s">
        <v>29</v>
      </c>
      <c r="C101" s="16">
        <v>199213548</v>
      </c>
      <c r="D101" s="16">
        <v>141701950</v>
      </c>
      <c r="E101" s="16"/>
      <c r="F101" s="16"/>
      <c r="G101" s="16"/>
      <c r="H101" s="17">
        <v>340915498</v>
      </c>
      <c r="I101" s="17"/>
      <c r="L101" s="5" t="str">
        <f t="shared" si="8"/>
        <v xml:space="preserve">            Gallup</v>
      </c>
      <c r="M101" s="20">
        <f t="shared" si="9"/>
        <v>199213548</v>
      </c>
      <c r="N101" s="90">
        <f t="shared" si="10"/>
        <v>141701950</v>
      </c>
      <c r="O101" s="103">
        <f t="shared" si="11"/>
        <v>340915498</v>
      </c>
      <c r="Q101" s="22">
        <f>'Debt Service Rate Setting'!C101</f>
        <v>199861784</v>
      </c>
      <c r="R101" s="22">
        <f>'Debt Service Rate Setting'!D101</f>
        <v>142764946</v>
      </c>
      <c r="S101" s="104">
        <f t="shared" ref="S101:S158" si="13">Q101+R101</f>
        <v>342626730</v>
      </c>
      <c r="T101" s="107">
        <f t="shared" si="12"/>
        <v>1711232</v>
      </c>
      <c r="U101" s="107"/>
      <c r="W101" s="22"/>
      <c r="X101" s="22"/>
      <c r="Y101" s="106"/>
    </row>
    <row r="102" spans="1:27" x14ac:dyDescent="0.2">
      <c r="A102" s="1"/>
      <c r="B102" s="1"/>
      <c r="C102" s="16"/>
      <c r="D102" s="16"/>
      <c r="E102" s="16"/>
      <c r="F102" s="16"/>
      <c r="G102" s="16"/>
      <c r="H102" s="17"/>
      <c r="I102" s="17"/>
      <c r="M102" s="20"/>
      <c r="N102" s="90"/>
      <c r="O102" s="103"/>
      <c r="Q102" s="22"/>
      <c r="R102" s="22"/>
      <c r="S102" s="104"/>
      <c r="T102" s="107"/>
      <c r="U102" s="107"/>
      <c r="W102" s="22"/>
      <c r="X102" s="22"/>
      <c r="Y102" s="106"/>
    </row>
    <row r="103" spans="1:27" x14ac:dyDescent="0.2">
      <c r="A103" s="1" t="s">
        <v>123</v>
      </c>
      <c r="B103" s="1"/>
      <c r="C103" s="16">
        <v>75613692</v>
      </c>
      <c r="D103" s="16">
        <v>64437434</v>
      </c>
      <c r="E103" s="16"/>
      <c r="F103" s="16"/>
      <c r="G103" s="16"/>
      <c r="H103" s="17"/>
      <c r="I103" s="17">
        <v>140051126</v>
      </c>
      <c r="L103" s="5" t="str">
        <f t="shared" si="8"/>
        <v>Mora</v>
      </c>
      <c r="M103" s="20">
        <f t="shared" si="9"/>
        <v>75613692</v>
      </c>
      <c r="N103" s="90">
        <f t="shared" si="10"/>
        <v>64437434</v>
      </c>
      <c r="O103" s="103">
        <f t="shared" si="11"/>
        <v>140051126</v>
      </c>
      <c r="Q103" s="22">
        <f>'Debt Service Rate Setting'!C103</f>
        <v>77703708</v>
      </c>
      <c r="R103" s="22">
        <f>'Debt Service Rate Setting'!D103</f>
        <v>65128490</v>
      </c>
      <c r="S103" s="104">
        <f t="shared" si="13"/>
        <v>142832198</v>
      </c>
      <c r="T103" s="107">
        <f t="shared" si="12"/>
        <v>2781072</v>
      </c>
      <c r="U103" s="107"/>
      <c r="V103" s="5" t="str">
        <f>L103</f>
        <v>Mora</v>
      </c>
      <c r="W103" s="22">
        <f>I103</f>
        <v>140051126</v>
      </c>
      <c r="X103" s="22"/>
      <c r="Y103" s="106"/>
    </row>
    <row r="104" spans="1:27" x14ac:dyDescent="0.2">
      <c r="A104" s="1" t="s">
        <v>124</v>
      </c>
      <c r="B104" s="19" t="s">
        <v>15</v>
      </c>
      <c r="C104" s="16">
        <v>2413888</v>
      </c>
      <c r="D104" s="16">
        <v>3393484</v>
      </c>
      <c r="E104" s="16"/>
      <c r="F104" s="16"/>
      <c r="G104" s="16"/>
      <c r="H104" s="17">
        <v>5807372</v>
      </c>
      <c r="I104" s="17"/>
      <c r="L104" s="5" t="str">
        <f t="shared" si="8"/>
        <v xml:space="preserve">            Wagon Mound</v>
      </c>
      <c r="M104" s="20">
        <f t="shared" si="9"/>
        <v>2413888</v>
      </c>
      <c r="N104" s="90">
        <f t="shared" si="10"/>
        <v>3393484</v>
      </c>
      <c r="O104" s="103">
        <f t="shared" si="11"/>
        <v>5807372</v>
      </c>
      <c r="Q104" s="22">
        <f>'Debt Service Rate Setting'!C104</f>
        <v>2413888</v>
      </c>
      <c r="R104" s="22">
        <f>'Debt Service Rate Setting'!D104</f>
        <v>3392456</v>
      </c>
      <c r="S104" s="104">
        <f t="shared" si="13"/>
        <v>5806344</v>
      </c>
      <c r="T104" s="107">
        <f t="shared" si="12"/>
        <v>-1028</v>
      </c>
      <c r="U104" s="107"/>
      <c r="W104" s="22"/>
      <c r="X104" s="22"/>
      <c r="Y104" s="106"/>
    </row>
    <row r="105" spans="1:27" x14ac:dyDescent="0.2">
      <c r="A105" s="23"/>
      <c r="B105" s="24"/>
      <c r="C105" s="25"/>
      <c r="D105" s="25"/>
      <c r="E105" s="25"/>
      <c r="F105" s="25"/>
      <c r="G105" s="25"/>
      <c r="H105" s="8" t="s">
        <v>1</v>
      </c>
      <c r="I105" s="8" t="s">
        <v>1</v>
      </c>
      <c r="M105" s="20"/>
      <c r="N105" s="90"/>
      <c r="O105" s="103"/>
      <c r="Q105" s="22"/>
      <c r="R105" s="22"/>
      <c r="S105" s="104"/>
      <c r="T105" s="107"/>
      <c r="U105" s="107"/>
      <c r="W105" s="22"/>
      <c r="X105" s="22"/>
      <c r="Y105" s="106"/>
    </row>
    <row r="106" spans="1:27" x14ac:dyDescent="0.2">
      <c r="A106" s="26"/>
      <c r="B106" s="12"/>
      <c r="C106" s="27" t="s">
        <v>2</v>
      </c>
      <c r="D106" s="27" t="s">
        <v>3</v>
      </c>
      <c r="E106" s="28" t="s">
        <v>4</v>
      </c>
      <c r="F106" s="28"/>
      <c r="G106" s="27" t="s">
        <v>5</v>
      </c>
      <c r="H106" s="11" t="s">
        <v>6</v>
      </c>
      <c r="I106" s="11" t="s">
        <v>7</v>
      </c>
      <c r="M106" s="20"/>
      <c r="N106" s="90"/>
      <c r="O106" s="103"/>
      <c r="Q106" s="22"/>
      <c r="R106" s="22"/>
      <c r="S106" s="104"/>
      <c r="T106" s="107"/>
      <c r="U106" s="107"/>
      <c r="W106" s="22"/>
      <c r="X106" s="22"/>
      <c r="Y106" s="106"/>
    </row>
    <row r="107" spans="1:27" x14ac:dyDescent="0.2">
      <c r="A107" s="13" t="s">
        <v>8</v>
      </c>
      <c r="B107" s="14" t="s">
        <v>9</v>
      </c>
      <c r="C107" s="29" t="s">
        <v>10</v>
      </c>
      <c r="D107" s="29" t="s">
        <v>10</v>
      </c>
      <c r="E107" s="29" t="s">
        <v>11</v>
      </c>
      <c r="F107" s="29" t="s">
        <v>12</v>
      </c>
      <c r="G107" s="29" t="s">
        <v>11</v>
      </c>
      <c r="H107" s="14" t="s">
        <v>10</v>
      </c>
      <c r="I107" s="14" t="s">
        <v>10</v>
      </c>
      <c r="L107" s="5" t="str">
        <f t="shared" si="8"/>
        <v>COUNTY/MUNICIPALITY</v>
      </c>
      <c r="M107" s="20"/>
      <c r="N107" s="90"/>
      <c r="O107" s="103"/>
      <c r="Q107" s="22"/>
      <c r="R107" s="22"/>
      <c r="S107" s="104"/>
      <c r="T107" s="107"/>
      <c r="U107" s="107"/>
      <c r="V107" s="5" t="str">
        <f>L107</f>
        <v>COUNTY/MUNICIPALITY</v>
      </c>
      <c r="W107" s="22"/>
      <c r="X107" s="22"/>
      <c r="Y107" s="106"/>
    </row>
    <row r="108" spans="1:27" x14ac:dyDescent="0.2">
      <c r="A108" s="15" t="s">
        <v>125</v>
      </c>
      <c r="B108" s="1"/>
      <c r="C108" s="16">
        <v>815725263</v>
      </c>
      <c r="D108" s="16">
        <v>378299585</v>
      </c>
      <c r="E108" s="16"/>
      <c r="F108" s="16"/>
      <c r="G108" s="16"/>
      <c r="H108" s="17"/>
      <c r="I108" s="17">
        <v>1194024848</v>
      </c>
      <c r="L108" s="5" t="str">
        <f t="shared" si="8"/>
        <v>Otero</v>
      </c>
      <c r="M108" s="20">
        <f t="shared" si="9"/>
        <v>815725263</v>
      </c>
      <c r="N108" s="90">
        <f t="shared" si="10"/>
        <v>378299585</v>
      </c>
      <c r="O108" s="103">
        <f t="shared" si="11"/>
        <v>1194024848</v>
      </c>
      <c r="Q108" s="22">
        <f>'Debt Service Rate Setting'!C108</f>
        <v>815348675</v>
      </c>
      <c r="R108" s="22">
        <f>'Debt Service Rate Setting'!D108</f>
        <v>378861225</v>
      </c>
      <c r="S108" s="104">
        <f t="shared" si="13"/>
        <v>1194209900</v>
      </c>
      <c r="T108" s="107">
        <f t="shared" si="12"/>
        <v>185052</v>
      </c>
      <c r="U108" s="107"/>
      <c r="V108" s="5" t="str">
        <f>L108</f>
        <v>Otero</v>
      </c>
      <c r="W108" s="22">
        <f>I108</f>
        <v>1194024848</v>
      </c>
      <c r="X108" s="22"/>
      <c r="Y108" s="106"/>
    </row>
    <row r="109" spans="1:27" x14ac:dyDescent="0.2">
      <c r="A109" s="1" t="s">
        <v>126</v>
      </c>
      <c r="B109" s="19" t="s">
        <v>29</v>
      </c>
      <c r="C109" s="16">
        <v>427262918</v>
      </c>
      <c r="D109" s="16">
        <v>152396426</v>
      </c>
      <c r="E109" s="16"/>
      <c r="F109" s="16"/>
      <c r="G109" s="16"/>
      <c r="H109" s="17">
        <v>579659344</v>
      </c>
      <c r="I109" s="17"/>
      <c r="L109" s="5" t="str">
        <f t="shared" si="8"/>
        <v xml:space="preserve">            Alamogordo</v>
      </c>
      <c r="M109" s="20">
        <f t="shared" si="9"/>
        <v>427262918</v>
      </c>
      <c r="N109" s="90">
        <f t="shared" si="10"/>
        <v>152396426</v>
      </c>
      <c r="O109" s="103">
        <f t="shared" si="11"/>
        <v>579659344</v>
      </c>
      <c r="Q109" s="22">
        <f>'Debt Service Rate Setting'!C109</f>
        <v>427050088</v>
      </c>
      <c r="R109" s="22">
        <f>'Debt Service Rate Setting'!D109</f>
        <v>152787039</v>
      </c>
      <c r="S109" s="104">
        <f t="shared" si="13"/>
        <v>579837127</v>
      </c>
      <c r="T109" s="107">
        <f t="shared" si="12"/>
        <v>177783</v>
      </c>
      <c r="U109" s="107"/>
      <c r="W109" s="22"/>
      <c r="X109" s="22"/>
      <c r="Y109" s="106"/>
    </row>
    <row r="110" spans="1:27" x14ac:dyDescent="0.2">
      <c r="A110" s="1" t="s">
        <v>127</v>
      </c>
      <c r="B110" s="19" t="s">
        <v>51</v>
      </c>
      <c r="C110" s="16">
        <v>41571394</v>
      </c>
      <c r="D110" s="16">
        <v>13271043</v>
      </c>
      <c r="E110" s="16"/>
      <c r="F110" s="16"/>
      <c r="G110" s="16"/>
      <c r="H110" s="17">
        <v>54842437</v>
      </c>
      <c r="I110" s="17"/>
      <c r="L110" s="5" t="str">
        <f t="shared" si="8"/>
        <v xml:space="preserve">            Cloudcroft</v>
      </c>
      <c r="M110" s="20">
        <f t="shared" si="9"/>
        <v>41571394</v>
      </c>
      <c r="N110" s="90">
        <f t="shared" si="10"/>
        <v>13271043</v>
      </c>
      <c r="O110" s="103">
        <f t="shared" si="11"/>
        <v>54842437</v>
      </c>
      <c r="Q110" s="22">
        <f>'Debt Service Rate Setting'!C110</f>
        <v>41571394</v>
      </c>
      <c r="R110" s="22">
        <f>'Debt Service Rate Setting'!D110</f>
        <v>13271043</v>
      </c>
      <c r="S110" s="104">
        <f t="shared" si="13"/>
        <v>54842437</v>
      </c>
      <c r="T110" s="107">
        <f t="shared" si="12"/>
        <v>0</v>
      </c>
      <c r="U110" s="107"/>
      <c r="W110" s="22"/>
      <c r="X110" s="22"/>
      <c r="Y110" s="106"/>
    </row>
    <row r="111" spans="1:27" x14ac:dyDescent="0.2">
      <c r="A111" s="1" t="s">
        <v>128</v>
      </c>
      <c r="B111" s="19" t="s">
        <v>129</v>
      </c>
      <c r="C111" s="16">
        <v>24862084</v>
      </c>
      <c r="D111" s="16">
        <v>8897630</v>
      </c>
      <c r="E111" s="16"/>
      <c r="F111" s="16"/>
      <c r="G111" s="16"/>
      <c r="H111" s="17">
        <v>33759714</v>
      </c>
      <c r="I111" s="17"/>
      <c r="L111" s="5" t="str">
        <f t="shared" si="8"/>
        <v xml:space="preserve">            Tularosa</v>
      </c>
      <c r="M111" s="20">
        <f t="shared" si="9"/>
        <v>24862084</v>
      </c>
      <c r="N111" s="90">
        <f t="shared" si="10"/>
        <v>8897630</v>
      </c>
      <c r="O111" s="103">
        <f t="shared" si="11"/>
        <v>33759714</v>
      </c>
      <c r="Q111" s="22">
        <f>'Debt Service Rate Setting'!C111</f>
        <v>24862084</v>
      </c>
      <c r="R111" s="22">
        <f>'Debt Service Rate Setting'!D111</f>
        <v>8917766</v>
      </c>
      <c r="S111" s="104">
        <f t="shared" si="13"/>
        <v>33779850</v>
      </c>
      <c r="T111" s="107">
        <f t="shared" si="12"/>
        <v>20136</v>
      </c>
      <c r="U111" s="107"/>
      <c r="W111" s="22"/>
      <c r="X111" s="22"/>
      <c r="Y111" s="106"/>
    </row>
    <row r="112" spans="1:27" x14ac:dyDescent="0.2">
      <c r="A112" s="1"/>
      <c r="B112" s="1"/>
      <c r="C112" s="16"/>
      <c r="D112" s="16"/>
      <c r="E112" s="16"/>
      <c r="F112" s="16"/>
      <c r="G112" s="16"/>
      <c r="H112" s="17"/>
      <c r="I112" s="17"/>
      <c r="M112" s="20"/>
      <c r="N112" s="90"/>
      <c r="O112" s="103"/>
      <c r="Q112" s="22"/>
      <c r="R112" s="22"/>
      <c r="S112" s="104"/>
      <c r="T112" s="107"/>
      <c r="U112" s="107"/>
      <c r="W112" s="22"/>
      <c r="X112" s="22"/>
      <c r="Y112" s="106"/>
    </row>
    <row r="113" spans="1:25" x14ac:dyDescent="0.2">
      <c r="A113" s="1" t="s">
        <v>130</v>
      </c>
      <c r="B113" s="1"/>
      <c r="C113" s="16">
        <v>88301040</v>
      </c>
      <c r="D113" s="16">
        <v>122956791</v>
      </c>
      <c r="E113" s="16">
        <v>1389690.27</v>
      </c>
      <c r="F113" s="16">
        <v>301622.65999999997</v>
      </c>
      <c r="G113" s="16"/>
      <c r="H113" s="17"/>
      <c r="I113" s="17">
        <v>212949143.93000001</v>
      </c>
      <c r="L113" s="5" t="str">
        <f t="shared" si="8"/>
        <v>Quay</v>
      </c>
      <c r="M113" s="20">
        <f t="shared" si="9"/>
        <v>88301040</v>
      </c>
      <c r="N113" s="90">
        <f t="shared" si="10"/>
        <v>122956791</v>
      </c>
      <c r="O113" s="103">
        <f t="shared" si="11"/>
        <v>211257831</v>
      </c>
      <c r="Q113" s="22">
        <f>'Debt Service Rate Setting'!C113</f>
        <v>88428082</v>
      </c>
      <c r="R113" s="22">
        <f>'Debt Service Rate Setting'!D113</f>
        <v>123656409</v>
      </c>
      <c r="S113" s="104">
        <f t="shared" si="13"/>
        <v>212084491</v>
      </c>
      <c r="T113" s="107">
        <f t="shared" si="12"/>
        <v>826660</v>
      </c>
      <c r="U113" s="107"/>
      <c r="V113" s="5" t="str">
        <f>L113</f>
        <v>Quay</v>
      </c>
      <c r="W113" s="22">
        <f>I113</f>
        <v>212949143.93000001</v>
      </c>
      <c r="X113" s="22"/>
      <c r="Y113" s="106"/>
    </row>
    <row r="114" spans="1:25" x14ac:dyDescent="0.2">
      <c r="A114" s="1" t="s">
        <v>131</v>
      </c>
      <c r="B114" s="19" t="s">
        <v>103</v>
      </c>
      <c r="C114" s="16">
        <v>503243</v>
      </c>
      <c r="D114" s="16">
        <v>490341</v>
      </c>
      <c r="E114" s="18"/>
      <c r="F114" s="16"/>
      <c r="G114" s="16"/>
      <c r="H114" s="17">
        <v>993584</v>
      </c>
      <c r="I114" s="17"/>
      <c r="L114" s="5" t="str">
        <f t="shared" si="8"/>
        <v xml:space="preserve">            House</v>
      </c>
      <c r="M114" s="20">
        <f t="shared" si="9"/>
        <v>503243</v>
      </c>
      <c r="N114" s="90">
        <f t="shared" si="10"/>
        <v>490341</v>
      </c>
      <c r="O114" s="103">
        <f t="shared" si="11"/>
        <v>993584</v>
      </c>
      <c r="Q114" s="22">
        <f>'Debt Service Rate Setting'!C114</f>
        <v>503243</v>
      </c>
      <c r="R114" s="22">
        <f>'Debt Service Rate Setting'!D114</f>
        <v>490341</v>
      </c>
      <c r="S114" s="104">
        <f t="shared" si="13"/>
        <v>993584</v>
      </c>
      <c r="T114" s="107">
        <f t="shared" si="12"/>
        <v>0</v>
      </c>
      <c r="U114" s="107"/>
      <c r="W114" s="22"/>
      <c r="X114" s="22"/>
      <c r="Y114" s="106"/>
    </row>
    <row r="115" spans="1:25" x14ac:dyDescent="0.2">
      <c r="A115" s="1" t="s">
        <v>132</v>
      </c>
      <c r="B115" s="19" t="s">
        <v>133</v>
      </c>
      <c r="C115" s="16">
        <v>22474648</v>
      </c>
      <c r="D115" s="16">
        <v>9985454</v>
      </c>
      <c r="E115" s="18"/>
      <c r="F115" s="16"/>
      <c r="G115" s="16"/>
      <c r="H115" s="17">
        <v>32460102</v>
      </c>
      <c r="I115" s="17"/>
      <c r="L115" s="5" t="str">
        <f t="shared" si="8"/>
        <v xml:space="preserve">            Logan</v>
      </c>
      <c r="M115" s="20">
        <f t="shared" si="9"/>
        <v>22474648</v>
      </c>
      <c r="N115" s="90">
        <f t="shared" si="10"/>
        <v>9985454</v>
      </c>
      <c r="O115" s="103">
        <f t="shared" si="11"/>
        <v>32460102</v>
      </c>
      <c r="Q115" s="22">
        <f>'Debt Service Rate Setting'!C115</f>
        <v>22530191</v>
      </c>
      <c r="R115" s="22">
        <f>'Debt Service Rate Setting'!D115</f>
        <v>9986014</v>
      </c>
      <c r="S115" s="104">
        <f t="shared" si="13"/>
        <v>32516205</v>
      </c>
      <c r="T115" s="107">
        <f t="shared" si="12"/>
        <v>56103</v>
      </c>
      <c r="U115" s="107"/>
      <c r="W115" s="22"/>
      <c r="X115" s="22"/>
      <c r="Y115" s="106"/>
    </row>
    <row r="116" spans="1:25" x14ac:dyDescent="0.2">
      <c r="A116" s="1" t="s">
        <v>134</v>
      </c>
      <c r="B116" s="19" t="s">
        <v>135</v>
      </c>
      <c r="C116" s="16">
        <v>972687</v>
      </c>
      <c r="D116" s="16">
        <v>1483372</v>
      </c>
      <c r="E116" s="18"/>
      <c r="F116" s="16"/>
      <c r="G116" s="16"/>
      <c r="H116" s="17">
        <v>2456059</v>
      </c>
      <c r="I116" s="17"/>
      <c r="L116" s="5" t="str">
        <f t="shared" si="8"/>
        <v xml:space="preserve">            San Jon</v>
      </c>
      <c r="M116" s="20">
        <f t="shared" si="9"/>
        <v>972687</v>
      </c>
      <c r="N116" s="90">
        <f t="shared" si="10"/>
        <v>1483372</v>
      </c>
      <c r="O116" s="103">
        <f t="shared" si="11"/>
        <v>2456059</v>
      </c>
      <c r="Q116" s="22">
        <f>'Debt Service Rate Setting'!C116</f>
        <v>975706</v>
      </c>
      <c r="R116" s="22">
        <f>'Debt Service Rate Setting'!D116</f>
        <v>1484670</v>
      </c>
      <c r="S116" s="104">
        <f t="shared" si="13"/>
        <v>2460376</v>
      </c>
      <c r="T116" s="107">
        <f t="shared" si="12"/>
        <v>4317</v>
      </c>
      <c r="U116" s="107"/>
      <c r="W116" s="22"/>
      <c r="X116" s="22"/>
      <c r="Y116" s="106"/>
    </row>
    <row r="117" spans="1:25" x14ac:dyDescent="0.2">
      <c r="A117" s="1" t="s">
        <v>136</v>
      </c>
      <c r="B117" s="19" t="s">
        <v>29</v>
      </c>
      <c r="C117" s="16">
        <v>31518667</v>
      </c>
      <c r="D117" s="16">
        <v>38612396</v>
      </c>
      <c r="E117" s="18"/>
      <c r="F117" s="16"/>
      <c r="G117" s="16"/>
      <c r="H117" s="17">
        <v>70131063</v>
      </c>
      <c r="I117" s="17"/>
      <c r="L117" s="5" t="str">
        <f t="shared" si="8"/>
        <v xml:space="preserve">            Tucumcari</v>
      </c>
      <c r="M117" s="20">
        <f t="shared" si="9"/>
        <v>31518667</v>
      </c>
      <c r="N117" s="90">
        <f t="shared" si="10"/>
        <v>38612396</v>
      </c>
      <c r="O117" s="103">
        <f t="shared" si="11"/>
        <v>70131063</v>
      </c>
      <c r="Q117" s="22">
        <f>'Debt Service Rate Setting'!C117</f>
        <v>31532078</v>
      </c>
      <c r="R117" s="22">
        <f>'Debt Service Rate Setting'!D117</f>
        <v>38838733</v>
      </c>
      <c r="S117" s="104">
        <f t="shared" si="13"/>
        <v>70370811</v>
      </c>
      <c r="T117" s="107">
        <f t="shared" si="12"/>
        <v>239748</v>
      </c>
      <c r="U117" s="107"/>
      <c r="W117" s="22"/>
      <c r="X117" s="22"/>
      <c r="Y117" s="106"/>
    </row>
    <row r="118" spans="1:25" x14ac:dyDescent="0.2">
      <c r="A118" s="1"/>
      <c r="B118" s="1"/>
      <c r="C118" s="16"/>
      <c r="D118" s="16"/>
      <c r="E118" s="16"/>
      <c r="F118" s="16"/>
      <c r="G118" s="16"/>
      <c r="H118" s="17"/>
      <c r="I118" s="17"/>
      <c r="M118" s="20"/>
      <c r="N118" s="90"/>
      <c r="O118" s="103"/>
      <c r="Q118" s="22"/>
      <c r="R118" s="22"/>
      <c r="S118" s="104"/>
      <c r="T118" s="107"/>
      <c r="U118" s="107"/>
      <c r="W118" s="22"/>
      <c r="X118" s="22"/>
      <c r="Y118" s="106"/>
    </row>
    <row r="119" spans="1:25" x14ac:dyDescent="0.2">
      <c r="A119" s="1" t="s">
        <v>137</v>
      </c>
      <c r="B119" s="1"/>
      <c r="C119" s="16">
        <v>506346996</v>
      </c>
      <c r="D119" s="16">
        <v>324717340</v>
      </c>
      <c r="E119" s="16">
        <v>293537343.75999999</v>
      </c>
      <c r="F119" s="16">
        <v>74920806.620000005</v>
      </c>
      <c r="G119" s="16"/>
      <c r="H119" s="17"/>
      <c r="I119" s="17">
        <v>1199522486.3800001</v>
      </c>
      <c r="L119" s="5" t="str">
        <f t="shared" si="8"/>
        <v>Rio Arriba</v>
      </c>
      <c r="M119" s="20">
        <f t="shared" si="9"/>
        <v>506346996</v>
      </c>
      <c r="N119" s="90">
        <f t="shared" si="10"/>
        <v>324717340</v>
      </c>
      <c r="O119" s="103">
        <f t="shared" si="11"/>
        <v>831064336</v>
      </c>
      <c r="Q119" s="22">
        <f>'Debt Service Rate Setting'!C119</f>
        <v>506220478</v>
      </c>
      <c r="R119" s="22">
        <f>'Debt Service Rate Setting'!D119</f>
        <v>410151878</v>
      </c>
      <c r="S119" s="104">
        <f t="shared" si="13"/>
        <v>916372356</v>
      </c>
      <c r="T119" s="107">
        <f t="shared" si="12"/>
        <v>85308020</v>
      </c>
      <c r="U119" s="107"/>
      <c r="V119" s="5" t="str">
        <f>L119</f>
        <v>Rio Arriba</v>
      </c>
      <c r="W119" s="22">
        <f>I119</f>
        <v>1199522486.3800001</v>
      </c>
      <c r="X119" s="22"/>
      <c r="Y119" s="106"/>
    </row>
    <row r="120" spans="1:25" x14ac:dyDescent="0.2">
      <c r="A120" s="1" t="s">
        <v>138</v>
      </c>
      <c r="B120" s="19" t="s">
        <v>103</v>
      </c>
      <c r="C120" s="16">
        <v>14325107</v>
      </c>
      <c r="D120" s="16">
        <v>11250286</v>
      </c>
      <c r="E120" s="16"/>
      <c r="F120" s="16"/>
      <c r="G120" s="16"/>
      <c r="H120" s="17">
        <v>25575393</v>
      </c>
      <c r="I120" s="17"/>
      <c r="L120" s="5" t="str">
        <f t="shared" si="8"/>
        <v xml:space="preserve">            Chama</v>
      </c>
      <c r="M120" s="20">
        <f t="shared" si="9"/>
        <v>14325107</v>
      </c>
      <c r="N120" s="90">
        <f t="shared" si="10"/>
        <v>11250286</v>
      </c>
      <c r="O120" s="103">
        <f t="shared" si="11"/>
        <v>25575393</v>
      </c>
      <c r="Q120" s="22">
        <f>'Debt Service Rate Setting'!C120</f>
        <v>14359782</v>
      </c>
      <c r="R120" s="22">
        <f>'Debt Service Rate Setting'!D120</f>
        <v>11298452</v>
      </c>
      <c r="S120" s="104">
        <f t="shared" si="13"/>
        <v>25658234</v>
      </c>
      <c r="T120" s="107">
        <f t="shared" si="12"/>
        <v>82841</v>
      </c>
      <c r="U120" s="107"/>
      <c r="W120" s="22"/>
      <c r="X120" s="22"/>
      <c r="Y120" s="106"/>
    </row>
    <row r="121" spans="1:25" x14ac:dyDescent="0.2">
      <c r="A121" s="1" t="s">
        <v>139</v>
      </c>
      <c r="B121" s="19">
        <v>55</v>
      </c>
      <c r="C121" s="16">
        <v>67870118</v>
      </c>
      <c r="D121" s="16">
        <v>63689260</v>
      </c>
      <c r="E121" s="16"/>
      <c r="F121" s="16"/>
      <c r="G121" s="16"/>
      <c r="H121" s="17">
        <v>131559378</v>
      </c>
      <c r="I121" s="17"/>
      <c r="L121" s="5" t="str">
        <f t="shared" si="8"/>
        <v xml:space="preserve">            Espanola</v>
      </c>
      <c r="M121" s="20">
        <f t="shared" si="9"/>
        <v>67870118</v>
      </c>
      <c r="N121" s="90">
        <f t="shared" si="10"/>
        <v>63689260</v>
      </c>
      <c r="O121" s="103">
        <f t="shared" si="11"/>
        <v>131559378</v>
      </c>
      <c r="Q121" s="22">
        <f>'Debt Service Rate Setting'!C121</f>
        <v>67807186</v>
      </c>
      <c r="R121" s="22">
        <f>'Debt Service Rate Setting'!D121</f>
        <v>64329690</v>
      </c>
      <c r="S121" s="104">
        <f t="shared" si="13"/>
        <v>132136876</v>
      </c>
      <c r="T121" s="107">
        <f t="shared" si="12"/>
        <v>577498</v>
      </c>
      <c r="U121" s="107"/>
      <c r="W121" s="22"/>
      <c r="X121" s="22"/>
      <c r="Y121" s="106"/>
    </row>
    <row r="122" spans="1:25" x14ac:dyDescent="0.2">
      <c r="A122" s="1"/>
      <c r="B122" s="1"/>
      <c r="C122" s="16"/>
      <c r="D122" s="16"/>
      <c r="E122" s="16"/>
      <c r="F122" s="16"/>
      <c r="G122" s="16"/>
      <c r="H122" s="17"/>
      <c r="I122" s="17"/>
      <c r="M122" s="20"/>
      <c r="N122" s="90"/>
      <c r="O122" s="103"/>
      <c r="Q122" s="22"/>
      <c r="R122" s="22"/>
      <c r="S122" s="104"/>
      <c r="T122" s="107"/>
      <c r="U122" s="107"/>
      <c r="W122" s="22"/>
      <c r="X122" s="22"/>
      <c r="Y122" s="106"/>
    </row>
    <row r="123" spans="1:25" x14ac:dyDescent="0.2">
      <c r="A123" s="15" t="s">
        <v>140</v>
      </c>
      <c r="B123" s="1"/>
      <c r="C123" s="16">
        <v>176619655</v>
      </c>
      <c r="D123" s="16">
        <v>202740707</v>
      </c>
      <c r="E123" s="16">
        <v>7067261.3399999999</v>
      </c>
      <c r="F123" s="16">
        <v>1613743.01</v>
      </c>
      <c r="G123" s="16"/>
      <c r="H123" s="17"/>
      <c r="I123" s="17">
        <v>388041366.34999996</v>
      </c>
      <c r="L123" s="5" t="str">
        <f t="shared" si="8"/>
        <v>Roosevelt</v>
      </c>
      <c r="M123" s="20">
        <f t="shared" si="9"/>
        <v>176619655</v>
      </c>
      <c r="N123" s="90">
        <f t="shared" si="10"/>
        <v>202740707</v>
      </c>
      <c r="O123" s="103">
        <f t="shared" si="11"/>
        <v>379360362</v>
      </c>
      <c r="Q123" s="22">
        <f>'Debt Service Rate Setting'!C123</f>
        <v>176682444</v>
      </c>
      <c r="R123" s="22">
        <f>'Debt Service Rate Setting'!D123</f>
        <v>204194330</v>
      </c>
      <c r="S123" s="104">
        <f t="shared" si="13"/>
        <v>380876774</v>
      </c>
      <c r="T123" s="107">
        <f t="shared" si="12"/>
        <v>1516412</v>
      </c>
      <c r="U123" s="107"/>
      <c r="V123" s="5" t="str">
        <f>L123</f>
        <v>Roosevelt</v>
      </c>
      <c r="W123" s="22">
        <f>I123</f>
        <v>388041366.34999996</v>
      </c>
      <c r="X123" s="22"/>
      <c r="Y123" s="106"/>
    </row>
    <row r="124" spans="1:25" x14ac:dyDescent="0.2">
      <c r="A124" s="15" t="s">
        <v>141</v>
      </c>
      <c r="B124" s="19" t="s">
        <v>142</v>
      </c>
      <c r="C124" s="16">
        <v>309376</v>
      </c>
      <c r="D124" s="16">
        <v>740923</v>
      </c>
      <c r="E124" s="16"/>
      <c r="F124" s="16"/>
      <c r="G124" s="16"/>
      <c r="H124" s="17">
        <v>1050299</v>
      </c>
      <c r="I124" s="17"/>
      <c r="L124" s="5" t="str">
        <f t="shared" si="8"/>
        <v xml:space="preserve">            Causey</v>
      </c>
      <c r="M124" s="20">
        <f t="shared" si="9"/>
        <v>309376</v>
      </c>
      <c r="N124" s="90">
        <f t="shared" si="10"/>
        <v>740923</v>
      </c>
      <c r="O124" s="103">
        <f t="shared" si="11"/>
        <v>1050299</v>
      </c>
      <c r="Q124" s="22">
        <f>'Debt Service Rate Setting'!C124</f>
        <v>309376</v>
      </c>
      <c r="R124" s="22">
        <f>'Debt Service Rate Setting'!D124</f>
        <v>740924</v>
      </c>
      <c r="S124" s="104">
        <f t="shared" si="13"/>
        <v>1050300</v>
      </c>
      <c r="T124" s="107">
        <f t="shared" si="12"/>
        <v>1</v>
      </c>
      <c r="U124" s="107"/>
      <c r="W124" s="22"/>
      <c r="X124" s="22"/>
      <c r="Y124" s="106"/>
    </row>
    <row r="125" spans="1:25" x14ac:dyDescent="0.2">
      <c r="A125" s="15" t="s">
        <v>143</v>
      </c>
      <c r="B125" s="19" t="s">
        <v>144</v>
      </c>
      <c r="C125" s="16">
        <v>720775</v>
      </c>
      <c r="D125" s="16">
        <v>439146</v>
      </c>
      <c r="E125" s="16"/>
      <c r="F125" s="16"/>
      <c r="G125" s="16"/>
      <c r="H125" s="17">
        <v>1159921</v>
      </c>
      <c r="I125" s="17"/>
      <c r="L125" s="5" t="str">
        <f t="shared" si="8"/>
        <v xml:space="preserve">            Dora</v>
      </c>
      <c r="M125" s="20">
        <f t="shared" si="9"/>
        <v>720775</v>
      </c>
      <c r="N125" s="90">
        <f t="shared" si="10"/>
        <v>439146</v>
      </c>
      <c r="O125" s="103">
        <f t="shared" si="11"/>
        <v>1159921</v>
      </c>
      <c r="Q125" s="22">
        <f>'Debt Service Rate Setting'!C125</f>
        <v>720775</v>
      </c>
      <c r="R125" s="22">
        <f>'Debt Service Rate Setting'!D125</f>
        <v>439146</v>
      </c>
      <c r="S125" s="104">
        <f t="shared" si="13"/>
        <v>1159921</v>
      </c>
      <c r="T125" s="107">
        <f t="shared" si="12"/>
        <v>0</v>
      </c>
      <c r="U125" s="107"/>
      <c r="W125" s="22"/>
      <c r="X125" s="22"/>
      <c r="Y125" s="106"/>
    </row>
    <row r="126" spans="1:25" x14ac:dyDescent="0.2">
      <c r="A126" s="15" t="s">
        <v>145</v>
      </c>
      <c r="B126" s="19" t="s">
        <v>60</v>
      </c>
      <c r="C126" s="16">
        <v>1248416</v>
      </c>
      <c r="D126" s="16">
        <v>1191372</v>
      </c>
      <c r="E126" s="16"/>
      <c r="F126" s="16"/>
      <c r="G126" s="16"/>
      <c r="H126" s="17">
        <v>2439788</v>
      </c>
      <c r="I126" s="17"/>
      <c r="L126" s="5" t="str">
        <f t="shared" si="8"/>
        <v xml:space="preserve">            Elida</v>
      </c>
      <c r="M126" s="20">
        <f t="shared" si="9"/>
        <v>1248416</v>
      </c>
      <c r="N126" s="90">
        <f t="shared" si="10"/>
        <v>1191372</v>
      </c>
      <c r="O126" s="103">
        <f t="shared" si="11"/>
        <v>2439788</v>
      </c>
      <c r="Q126" s="22">
        <f>'Debt Service Rate Setting'!C126</f>
        <v>1248416</v>
      </c>
      <c r="R126" s="22">
        <f>'Debt Service Rate Setting'!D126</f>
        <v>1191372</v>
      </c>
      <c r="S126" s="104">
        <f t="shared" si="13"/>
        <v>2439788</v>
      </c>
      <c r="T126" s="107">
        <f t="shared" si="12"/>
        <v>0</v>
      </c>
      <c r="U126" s="107"/>
      <c r="W126" s="22"/>
      <c r="X126" s="22"/>
      <c r="Y126" s="106"/>
    </row>
    <row r="127" spans="1:25" x14ac:dyDescent="0.2">
      <c r="A127" s="15" t="s">
        <v>146</v>
      </c>
      <c r="B127" s="19" t="s">
        <v>93</v>
      </c>
      <c r="C127" s="16">
        <v>617574</v>
      </c>
      <c r="D127" s="16">
        <v>357650</v>
      </c>
      <c r="E127" s="16"/>
      <c r="F127" s="16"/>
      <c r="G127" s="16"/>
      <c r="H127" s="17">
        <v>975224</v>
      </c>
      <c r="I127" s="17"/>
      <c r="L127" s="5" t="str">
        <f t="shared" si="8"/>
        <v xml:space="preserve">            Floyd</v>
      </c>
      <c r="M127" s="20">
        <f t="shared" si="9"/>
        <v>617574</v>
      </c>
      <c r="N127" s="90">
        <f t="shared" si="10"/>
        <v>357650</v>
      </c>
      <c r="O127" s="103">
        <f t="shared" si="11"/>
        <v>975224</v>
      </c>
      <c r="Q127" s="22">
        <f>'Debt Service Rate Setting'!C127</f>
        <v>617574</v>
      </c>
      <c r="R127" s="22">
        <f>'Debt Service Rate Setting'!D127</f>
        <v>357646</v>
      </c>
      <c r="S127" s="104">
        <f t="shared" si="13"/>
        <v>975220</v>
      </c>
      <c r="T127" s="107">
        <f t="shared" si="12"/>
        <v>-4</v>
      </c>
      <c r="U127" s="107"/>
      <c r="W127" s="22"/>
      <c r="X127" s="22"/>
      <c r="Y127" s="106"/>
    </row>
    <row r="128" spans="1:25" x14ac:dyDescent="0.2">
      <c r="A128" s="15" t="s">
        <v>147</v>
      </c>
      <c r="B128" s="19" t="s">
        <v>29</v>
      </c>
      <c r="C128" s="16">
        <v>115548417</v>
      </c>
      <c r="D128" s="16">
        <v>43397332</v>
      </c>
      <c r="E128" s="16"/>
      <c r="F128" s="16"/>
      <c r="G128" s="16"/>
      <c r="H128" s="17">
        <v>158945749</v>
      </c>
      <c r="I128" s="17"/>
      <c r="L128" s="5" t="str">
        <f t="shared" si="8"/>
        <v xml:space="preserve">            Portales</v>
      </c>
      <c r="M128" s="20">
        <f t="shared" si="9"/>
        <v>115548417</v>
      </c>
      <c r="N128" s="90">
        <f t="shared" si="10"/>
        <v>43397332</v>
      </c>
      <c r="O128" s="103">
        <f t="shared" si="11"/>
        <v>158945749</v>
      </c>
      <c r="Q128" s="22">
        <f>'Debt Service Rate Setting'!C128</f>
        <v>115620356</v>
      </c>
      <c r="R128" s="22">
        <f>'Debt Service Rate Setting'!D128</f>
        <v>44001864</v>
      </c>
      <c r="S128" s="104">
        <f t="shared" si="13"/>
        <v>159622220</v>
      </c>
      <c r="T128" s="107">
        <f t="shared" si="12"/>
        <v>676471</v>
      </c>
      <c r="U128" s="107"/>
      <c r="W128" s="22"/>
      <c r="X128" s="22"/>
      <c r="Y128" s="106"/>
    </row>
    <row r="129" spans="1:25" x14ac:dyDescent="0.2">
      <c r="A129" s="36"/>
      <c r="C129" s="18"/>
      <c r="D129" s="18"/>
      <c r="E129" s="18"/>
      <c r="F129" s="18"/>
      <c r="G129" s="18"/>
      <c r="H129" s="37"/>
      <c r="I129" s="37"/>
      <c r="M129" s="20"/>
      <c r="N129" s="90"/>
      <c r="O129" s="103"/>
      <c r="Q129" s="22"/>
      <c r="R129" s="22"/>
      <c r="S129" s="104"/>
      <c r="T129" s="107"/>
      <c r="U129" s="107"/>
      <c r="W129" s="22"/>
      <c r="X129" s="22"/>
      <c r="Y129" s="106"/>
    </row>
    <row r="130" spans="1:25" x14ac:dyDescent="0.2">
      <c r="A130" s="15" t="s">
        <v>148</v>
      </c>
      <c r="B130" s="1"/>
      <c r="C130" s="16">
        <v>2716485280</v>
      </c>
      <c r="D130" s="16">
        <v>796345799</v>
      </c>
      <c r="E130" s="16">
        <v>34042702.649999999</v>
      </c>
      <c r="F130" s="16">
        <v>8446800.1899999995</v>
      </c>
      <c r="G130" s="16"/>
      <c r="H130" s="17"/>
      <c r="I130" s="17">
        <v>3555320581.8400002</v>
      </c>
      <c r="L130" s="5" t="str">
        <f t="shared" si="8"/>
        <v>Sandoval</v>
      </c>
      <c r="M130" s="20">
        <f t="shared" si="9"/>
        <v>2716485280</v>
      </c>
      <c r="N130" s="90">
        <f t="shared" si="10"/>
        <v>796345799</v>
      </c>
      <c r="O130" s="103">
        <f t="shared" si="11"/>
        <v>3512831079</v>
      </c>
      <c r="Q130" s="22">
        <f>'Debt Service Rate Setting'!C130</f>
        <v>2723793811</v>
      </c>
      <c r="R130" s="22">
        <f>'Debt Service Rate Setting'!D130</f>
        <v>833694608</v>
      </c>
      <c r="S130" s="104">
        <f t="shared" si="13"/>
        <v>3557488419</v>
      </c>
      <c r="T130" s="107">
        <f t="shared" si="12"/>
        <v>44657340</v>
      </c>
      <c r="U130" s="107"/>
      <c r="V130" s="5" t="str">
        <f>L130</f>
        <v>Sandoval</v>
      </c>
      <c r="W130" s="22">
        <f>I130</f>
        <v>3555320581.8400002</v>
      </c>
      <c r="X130" s="22"/>
      <c r="Y130" s="106"/>
    </row>
    <row r="131" spans="1:25" x14ac:dyDescent="0.2">
      <c r="A131" s="15" t="s">
        <v>149</v>
      </c>
      <c r="B131" s="19" t="s">
        <v>29</v>
      </c>
      <c r="C131" s="16">
        <v>130786091</v>
      </c>
      <c r="D131" s="16">
        <v>58852000</v>
      </c>
      <c r="E131" s="16"/>
      <c r="F131" s="16"/>
      <c r="G131" s="16"/>
      <c r="H131" s="17">
        <v>189638091</v>
      </c>
      <c r="I131" s="17"/>
      <c r="L131" s="5" t="str">
        <f t="shared" si="8"/>
        <v xml:space="preserve">            Bernalillo</v>
      </c>
      <c r="M131" s="20">
        <f t="shared" si="9"/>
        <v>130786091</v>
      </c>
      <c r="N131" s="90">
        <f t="shared" si="10"/>
        <v>58852000</v>
      </c>
      <c r="O131" s="103">
        <f t="shared" si="11"/>
        <v>189638091</v>
      </c>
      <c r="Q131" s="22">
        <f>'Debt Service Rate Setting'!C131</f>
        <v>131198505</v>
      </c>
      <c r="R131" s="22">
        <f>'Debt Service Rate Setting'!D131</f>
        <v>62146295</v>
      </c>
      <c r="S131" s="104">
        <f t="shared" si="13"/>
        <v>193344800</v>
      </c>
      <c r="T131" s="107">
        <f t="shared" si="12"/>
        <v>3706709</v>
      </c>
      <c r="U131" s="107"/>
      <c r="W131" s="22"/>
      <c r="X131" s="22"/>
      <c r="Y131" s="106"/>
    </row>
    <row r="132" spans="1:25" x14ac:dyDescent="0.2">
      <c r="A132" s="15" t="s">
        <v>150</v>
      </c>
      <c r="B132" s="19" t="s">
        <v>36</v>
      </c>
      <c r="C132" s="16">
        <v>3671279</v>
      </c>
      <c r="D132" s="16">
        <v>7942669</v>
      </c>
      <c r="E132" s="16"/>
      <c r="F132" s="16"/>
      <c r="G132" s="16"/>
      <c r="H132" s="17">
        <v>11613948</v>
      </c>
      <c r="I132" s="17"/>
      <c r="L132" s="5" t="str">
        <f t="shared" si="8"/>
        <v xml:space="preserve">            Cuba</v>
      </c>
      <c r="M132" s="20">
        <f t="shared" si="9"/>
        <v>3671279</v>
      </c>
      <c r="N132" s="90">
        <f t="shared" si="10"/>
        <v>7942669</v>
      </c>
      <c r="O132" s="103">
        <f t="shared" si="11"/>
        <v>11613948</v>
      </c>
      <c r="Q132" s="22">
        <f>'Debt Service Rate Setting'!C132</f>
        <v>3684057</v>
      </c>
      <c r="R132" s="22">
        <f>'Debt Service Rate Setting'!D132</f>
        <v>8188398</v>
      </c>
      <c r="S132" s="104">
        <f t="shared" si="13"/>
        <v>11872455</v>
      </c>
      <c r="T132" s="107">
        <f t="shared" si="12"/>
        <v>258507</v>
      </c>
      <c r="U132" s="107"/>
      <c r="W132" s="22"/>
      <c r="X132" s="22"/>
      <c r="Y132" s="106"/>
    </row>
    <row r="133" spans="1:25" x14ac:dyDescent="0.2">
      <c r="A133" s="1" t="s">
        <v>151</v>
      </c>
      <c r="B133" s="19" t="s">
        <v>152</v>
      </c>
      <c r="C133" s="16">
        <v>5529955</v>
      </c>
      <c r="D133" s="16">
        <v>6402696</v>
      </c>
      <c r="E133" s="16"/>
      <c r="F133" s="16"/>
      <c r="G133" s="16"/>
      <c r="H133" s="17">
        <v>11932651</v>
      </c>
      <c r="I133" s="17"/>
      <c r="L133" s="5" t="str">
        <f t="shared" si="8"/>
        <v xml:space="preserve">            Jemez Springs</v>
      </c>
      <c r="M133" s="20">
        <f t="shared" si="9"/>
        <v>5529955</v>
      </c>
      <c r="N133" s="90">
        <f t="shared" si="10"/>
        <v>6402696</v>
      </c>
      <c r="O133" s="103">
        <f t="shared" si="11"/>
        <v>11932651</v>
      </c>
      <c r="Q133" s="22">
        <f>'Debt Service Rate Setting'!C133</f>
        <v>5529955</v>
      </c>
      <c r="R133" s="22">
        <f>'Debt Service Rate Setting'!D133</f>
        <v>6397493</v>
      </c>
      <c r="S133" s="104">
        <f t="shared" si="13"/>
        <v>11927448</v>
      </c>
      <c r="T133" s="107">
        <f t="shared" si="12"/>
        <v>-5203</v>
      </c>
      <c r="U133" s="107"/>
      <c r="W133" s="22"/>
      <c r="X133" s="22"/>
      <c r="Y133" s="106"/>
    </row>
    <row r="134" spans="1:25" x14ac:dyDescent="0.2">
      <c r="A134" s="1" t="s">
        <v>153</v>
      </c>
      <c r="B134" s="19" t="s">
        <v>154</v>
      </c>
      <c r="C134" s="16">
        <v>1802533522</v>
      </c>
      <c r="D134" s="16">
        <v>399514220</v>
      </c>
      <c r="E134" s="16"/>
      <c r="F134" s="16"/>
      <c r="G134" s="16"/>
      <c r="H134" s="17">
        <v>2202047742</v>
      </c>
      <c r="I134" s="17"/>
      <c r="L134" s="5" t="str">
        <f t="shared" si="8"/>
        <v xml:space="preserve">            Rio Rancho</v>
      </c>
      <c r="M134" s="20">
        <f t="shared" si="9"/>
        <v>1802533522</v>
      </c>
      <c r="N134" s="90">
        <f t="shared" si="10"/>
        <v>399514220</v>
      </c>
      <c r="O134" s="103">
        <f t="shared" si="11"/>
        <v>2202047742</v>
      </c>
      <c r="Q134" s="22">
        <f>'Debt Service Rate Setting'!C134</f>
        <v>1804839533</v>
      </c>
      <c r="R134" s="22">
        <f>'Debt Service Rate Setting'!D134</f>
        <v>431614510</v>
      </c>
      <c r="S134" s="104">
        <f t="shared" si="13"/>
        <v>2236454043</v>
      </c>
      <c r="T134" s="107">
        <f t="shared" si="12"/>
        <v>34406301</v>
      </c>
      <c r="U134" s="107"/>
      <c r="W134" s="22"/>
      <c r="X134" s="22"/>
      <c r="Y134" s="106"/>
    </row>
    <row r="135" spans="1:25" x14ac:dyDescent="0.2">
      <c r="A135" s="1" t="s">
        <v>155</v>
      </c>
      <c r="B135" s="19" t="s">
        <v>156</v>
      </c>
      <c r="C135" s="16">
        <v>1748474</v>
      </c>
      <c r="D135" s="16">
        <v>1644634</v>
      </c>
      <c r="E135" s="16"/>
      <c r="F135" s="16"/>
      <c r="G135" s="16"/>
      <c r="H135" s="17">
        <v>3393108</v>
      </c>
      <c r="I135" s="17"/>
      <c r="K135" s="3" t="s">
        <v>20</v>
      </c>
      <c r="L135" s="5" t="str">
        <f t="shared" si="8"/>
        <v xml:space="preserve">            San Ysidro</v>
      </c>
      <c r="M135" s="20">
        <f t="shared" si="9"/>
        <v>1748474</v>
      </c>
      <c r="N135" s="90">
        <f t="shared" si="10"/>
        <v>1644634</v>
      </c>
      <c r="O135" s="103">
        <f t="shared" si="11"/>
        <v>3393108</v>
      </c>
      <c r="Q135" s="22">
        <f>'Debt Service Rate Setting'!C135</f>
        <v>1722143</v>
      </c>
      <c r="R135" s="22">
        <f>'Debt Service Rate Setting'!D135</f>
        <v>1771619</v>
      </c>
      <c r="S135" s="104">
        <f t="shared" si="13"/>
        <v>3493762</v>
      </c>
      <c r="T135" s="107">
        <f t="shared" si="12"/>
        <v>100654</v>
      </c>
      <c r="U135" s="107"/>
      <c r="W135" s="22"/>
      <c r="X135" s="22"/>
      <c r="Y135" s="106"/>
    </row>
    <row r="136" spans="1:25" x14ac:dyDescent="0.2">
      <c r="A136" s="1" t="s">
        <v>16</v>
      </c>
      <c r="B136" s="19" t="s">
        <v>157</v>
      </c>
      <c r="C136" s="16">
        <v>347859877</v>
      </c>
      <c r="D136" s="16">
        <v>40369736</v>
      </c>
      <c r="E136" s="16"/>
      <c r="F136" s="16"/>
      <c r="G136" s="16"/>
      <c r="H136" s="17">
        <v>388229613</v>
      </c>
      <c r="I136" s="17"/>
      <c r="K136" s="3" t="s">
        <v>158</v>
      </c>
      <c r="L136" s="5" t="str">
        <f t="shared" si="8"/>
        <v xml:space="preserve">            Corrales</v>
      </c>
      <c r="M136" s="20">
        <f t="shared" si="9"/>
        <v>347859877</v>
      </c>
      <c r="N136" s="90">
        <f t="shared" si="10"/>
        <v>40369736</v>
      </c>
      <c r="O136" s="103">
        <f t="shared" si="11"/>
        <v>388229613</v>
      </c>
      <c r="Q136" s="22">
        <f>'Debt Service Rate Setting'!C136</f>
        <v>350383771</v>
      </c>
      <c r="R136" s="22">
        <f>'Debt Service Rate Setting'!D136</f>
        <v>41173936</v>
      </c>
      <c r="S136" s="104">
        <f t="shared" si="13"/>
        <v>391557707</v>
      </c>
      <c r="T136" s="107">
        <f t="shared" si="12"/>
        <v>3328094</v>
      </c>
      <c r="U136" s="107"/>
      <c r="W136" s="22"/>
      <c r="X136" s="22"/>
      <c r="Y136" s="106"/>
    </row>
    <row r="137" spans="1:25" x14ac:dyDescent="0.2">
      <c r="A137" s="15" t="s">
        <v>25</v>
      </c>
      <c r="B137" s="19" t="s">
        <v>159</v>
      </c>
      <c r="C137" s="16">
        <v>0</v>
      </c>
      <c r="D137" s="16">
        <v>258866</v>
      </c>
      <c r="E137" s="16"/>
      <c r="F137" s="16"/>
      <c r="G137" s="16"/>
      <c r="H137" s="17">
        <v>258866</v>
      </c>
      <c r="I137" s="17"/>
      <c r="J137" s="38"/>
      <c r="K137" s="21">
        <v>1.7274748615224357E-3</v>
      </c>
      <c r="L137" s="5" t="str">
        <f t="shared" ref="L137:L197" si="14">A137</f>
        <v xml:space="preserve">            Edgewood</v>
      </c>
      <c r="M137" s="41">
        <v>0</v>
      </c>
      <c r="N137" s="90">
        <f t="shared" si="10"/>
        <v>258866</v>
      </c>
      <c r="O137" s="103">
        <f t="shared" si="11"/>
        <v>258866</v>
      </c>
      <c r="Q137" s="22">
        <f>'Debt Service Rate Setting'!C137</f>
        <v>0</v>
      </c>
      <c r="R137" s="22">
        <f>'Debt Service Rate Setting'!D137</f>
        <v>258866</v>
      </c>
      <c r="S137" s="104">
        <f t="shared" si="13"/>
        <v>258866</v>
      </c>
      <c r="T137" s="107">
        <f t="shared" si="12"/>
        <v>0</v>
      </c>
      <c r="U137" s="107"/>
      <c r="W137" s="22"/>
      <c r="X137" s="22"/>
      <c r="Y137" s="106"/>
    </row>
    <row r="138" spans="1:25" x14ac:dyDescent="0.2">
      <c r="A138" s="1"/>
      <c r="B138" s="1"/>
      <c r="C138" s="16"/>
      <c r="D138" s="18"/>
      <c r="E138" s="16"/>
      <c r="F138" s="16"/>
      <c r="G138" s="16"/>
      <c r="H138" s="17"/>
      <c r="I138" s="17"/>
      <c r="M138" s="20"/>
      <c r="N138" s="90"/>
      <c r="O138" s="103"/>
      <c r="Q138" s="22"/>
      <c r="R138" s="22"/>
      <c r="S138" s="104"/>
      <c r="T138" s="107"/>
      <c r="U138" s="107"/>
      <c r="W138" s="22"/>
      <c r="X138" s="22"/>
      <c r="Y138" s="106"/>
    </row>
    <row r="139" spans="1:25" x14ac:dyDescent="0.2">
      <c r="A139" s="15" t="s">
        <v>160</v>
      </c>
      <c r="B139" s="1"/>
      <c r="C139" s="16">
        <v>1482048053</v>
      </c>
      <c r="D139" s="16">
        <v>1587461963</v>
      </c>
      <c r="E139" s="16">
        <v>458556435.90000004</v>
      </c>
      <c r="F139" s="16">
        <v>106741784.38999999</v>
      </c>
      <c r="G139" s="16"/>
      <c r="H139" s="17"/>
      <c r="I139" s="17">
        <v>3634808236.29</v>
      </c>
      <c r="L139" s="5" t="str">
        <f t="shared" si="14"/>
        <v>San Juan</v>
      </c>
      <c r="M139" s="20">
        <f t="shared" ref="M139:M195" si="15">C139</f>
        <v>1482048053</v>
      </c>
      <c r="N139" s="90">
        <f t="shared" ref="N139:N195" si="16">D139</f>
        <v>1587461963</v>
      </c>
      <c r="O139" s="103">
        <f t="shared" ref="O139:O193" si="17">M139+N139</f>
        <v>3069510016</v>
      </c>
      <c r="Q139" s="22">
        <f>'Debt Service Rate Setting'!C139</f>
        <v>1482256137</v>
      </c>
      <c r="R139" s="22">
        <f>'Debt Service Rate Setting'!D139</f>
        <v>1639965852</v>
      </c>
      <c r="S139" s="104">
        <f t="shared" si="13"/>
        <v>3122221989</v>
      </c>
      <c r="T139" s="107">
        <f t="shared" ref="T139:T193" si="18">S139-O139</f>
        <v>52711973</v>
      </c>
      <c r="U139" s="107"/>
      <c r="V139" s="5" t="str">
        <f>L139</f>
        <v>San Juan</v>
      </c>
      <c r="W139" s="22">
        <f>I139</f>
        <v>3634808236.29</v>
      </c>
      <c r="X139" s="22"/>
      <c r="Y139" s="106"/>
    </row>
    <row r="140" spans="1:25" x14ac:dyDescent="0.2">
      <c r="A140" s="1" t="s">
        <v>161</v>
      </c>
      <c r="B140" s="19" t="s">
        <v>60</v>
      </c>
      <c r="C140" s="16">
        <v>89512911</v>
      </c>
      <c r="D140" s="16">
        <v>37660352</v>
      </c>
      <c r="E140" s="16">
        <v>805227.25</v>
      </c>
      <c r="F140" s="16">
        <v>156665.88</v>
      </c>
      <c r="G140" s="16"/>
      <c r="H140" s="17">
        <v>128135156.13</v>
      </c>
      <c r="I140" s="17"/>
      <c r="L140" s="5" t="str">
        <f t="shared" si="14"/>
        <v xml:space="preserve">            Aztec</v>
      </c>
      <c r="M140" s="20">
        <f t="shared" si="15"/>
        <v>89512911</v>
      </c>
      <c r="N140" s="90">
        <f t="shared" si="16"/>
        <v>37660352</v>
      </c>
      <c r="O140" s="103">
        <f t="shared" si="17"/>
        <v>127173263</v>
      </c>
      <c r="Q140" s="22">
        <f>'Debt Service Rate Setting'!C140</f>
        <v>89471891</v>
      </c>
      <c r="R140" s="22">
        <f>'Debt Service Rate Setting'!D140</f>
        <v>37627313</v>
      </c>
      <c r="S140" s="104">
        <f t="shared" si="13"/>
        <v>127099204</v>
      </c>
      <c r="T140" s="107">
        <f t="shared" si="18"/>
        <v>-74059</v>
      </c>
      <c r="U140" s="107"/>
      <c r="W140" s="22"/>
      <c r="X140" s="22"/>
      <c r="Y140" s="106"/>
    </row>
    <row r="141" spans="1:25" x14ac:dyDescent="0.2">
      <c r="A141" s="1" t="s">
        <v>162</v>
      </c>
      <c r="B141" s="19" t="s">
        <v>163</v>
      </c>
      <c r="C141" s="16">
        <v>77701465</v>
      </c>
      <c r="D141" s="16">
        <v>86361150</v>
      </c>
      <c r="E141" s="16">
        <v>253081.71</v>
      </c>
      <c r="F141" s="16">
        <v>50454.71</v>
      </c>
      <c r="G141" s="16"/>
      <c r="H141" s="17">
        <v>164366151.42000002</v>
      </c>
      <c r="I141" s="17"/>
      <c r="L141" s="5" t="str">
        <f t="shared" si="14"/>
        <v xml:space="preserve">            Bloomfield</v>
      </c>
      <c r="M141" s="20">
        <f t="shared" si="15"/>
        <v>77701465</v>
      </c>
      <c r="N141" s="90">
        <f t="shared" si="16"/>
        <v>86361150</v>
      </c>
      <c r="O141" s="103">
        <f t="shared" si="17"/>
        <v>164062615</v>
      </c>
      <c r="Q141" s="22">
        <f>'Debt Service Rate Setting'!C141</f>
        <v>77798899</v>
      </c>
      <c r="R141" s="22">
        <f>'Debt Service Rate Setting'!D141</f>
        <v>87538530</v>
      </c>
      <c r="S141" s="104">
        <f t="shared" si="13"/>
        <v>165337429</v>
      </c>
      <c r="T141" s="107">
        <f t="shared" si="18"/>
        <v>1274814</v>
      </c>
      <c r="U141" s="107"/>
      <c r="W141" s="22"/>
      <c r="X141" s="22"/>
      <c r="Y141" s="106"/>
    </row>
    <row r="142" spans="1:25" x14ac:dyDescent="0.2">
      <c r="A142" s="1" t="s">
        <v>164</v>
      </c>
      <c r="B142" s="19" t="s">
        <v>93</v>
      </c>
      <c r="C142" s="16">
        <v>771324256</v>
      </c>
      <c r="D142" s="16">
        <v>418705033</v>
      </c>
      <c r="E142" s="16">
        <v>2878254.16</v>
      </c>
      <c r="F142" s="16">
        <v>553424.64000000001</v>
      </c>
      <c r="G142" s="16"/>
      <c r="H142" s="17">
        <v>1193460967.8000002</v>
      </c>
      <c r="I142" s="17"/>
      <c r="L142" s="5" t="str">
        <f t="shared" si="14"/>
        <v xml:space="preserve">            Farmington</v>
      </c>
      <c r="M142" s="20">
        <f t="shared" si="15"/>
        <v>771324256</v>
      </c>
      <c r="N142" s="90">
        <f t="shared" si="16"/>
        <v>418705033</v>
      </c>
      <c r="O142" s="103">
        <f t="shared" si="17"/>
        <v>1190029289</v>
      </c>
      <c r="Q142" s="22">
        <f>'Debt Service Rate Setting'!C142</f>
        <v>771376221</v>
      </c>
      <c r="R142" s="22">
        <f>'Debt Service Rate Setting'!D142</f>
        <v>419218582</v>
      </c>
      <c r="S142" s="104">
        <f t="shared" si="13"/>
        <v>1190594803</v>
      </c>
      <c r="T142" s="107">
        <f t="shared" si="18"/>
        <v>565514</v>
      </c>
      <c r="U142" s="107"/>
      <c r="W142" s="22"/>
      <c r="X142" s="22"/>
      <c r="Y142" s="106"/>
    </row>
    <row r="143" spans="1:25" x14ac:dyDescent="0.2">
      <c r="A143" s="1" t="s">
        <v>165</v>
      </c>
      <c r="B143" s="19">
        <v>22</v>
      </c>
      <c r="C143" s="16">
        <v>11155193</v>
      </c>
      <c r="D143" s="16">
        <v>9646973</v>
      </c>
      <c r="E143" s="16"/>
      <c r="F143" s="16"/>
      <c r="G143" s="16"/>
      <c r="H143" s="17">
        <v>20802166</v>
      </c>
      <c r="I143" s="17"/>
      <c r="L143" s="5" t="str">
        <f t="shared" si="14"/>
        <v xml:space="preserve">            Kirtland</v>
      </c>
      <c r="M143" s="20">
        <f t="shared" si="15"/>
        <v>11155193</v>
      </c>
      <c r="N143" s="90">
        <f t="shared" si="16"/>
        <v>9646973</v>
      </c>
      <c r="O143" s="103">
        <f t="shared" si="17"/>
        <v>20802166</v>
      </c>
      <c r="Q143" s="22">
        <f>'Debt Service Rate Setting'!C143</f>
        <v>11159026</v>
      </c>
      <c r="R143" s="22">
        <f>'Debt Service Rate Setting'!D143</f>
        <v>15236717</v>
      </c>
      <c r="S143" s="104">
        <f t="shared" si="13"/>
        <v>26395743</v>
      </c>
      <c r="T143" s="107">
        <f t="shared" si="18"/>
        <v>5593577</v>
      </c>
      <c r="U143" s="107"/>
      <c r="W143" s="22"/>
      <c r="X143" s="22"/>
      <c r="Y143" s="106"/>
    </row>
    <row r="144" spans="1:25" x14ac:dyDescent="0.2">
      <c r="A144" s="1"/>
      <c r="B144" s="19"/>
      <c r="C144" s="16"/>
      <c r="D144" s="16"/>
      <c r="E144" s="16"/>
      <c r="F144" s="16"/>
      <c r="G144" s="16"/>
      <c r="H144" s="17"/>
      <c r="I144" s="17"/>
      <c r="M144" s="20"/>
      <c r="N144" s="90"/>
      <c r="O144" s="103"/>
      <c r="Q144" s="22"/>
      <c r="R144" s="22"/>
      <c r="S144" s="104"/>
      <c r="T144" s="107"/>
      <c r="U144" s="107"/>
      <c r="W144" s="22"/>
      <c r="X144" s="22"/>
      <c r="Y144" s="106"/>
    </row>
    <row r="145" spans="1:25" x14ac:dyDescent="0.2">
      <c r="A145" s="15" t="s">
        <v>166</v>
      </c>
      <c r="B145" s="1"/>
      <c r="C145" s="16">
        <v>419762332</v>
      </c>
      <c r="D145" s="16">
        <v>191143688</v>
      </c>
      <c r="E145" s="16"/>
      <c r="F145" s="16"/>
      <c r="G145" s="16"/>
      <c r="H145" s="17"/>
      <c r="I145" s="17">
        <v>610906020</v>
      </c>
      <c r="L145" s="5" t="str">
        <f t="shared" si="14"/>
        <v>San Miguel</v>
      </c>
      <c r="M145" s="20">
        <f t="shared" si="15"/>
        <v>419762332</v>
      </c>
      <c r="N145" s="90">
        <f t="shared" si="16"/>
        <v>191143688</v>
      </c>
      <c r="O145" s="103">
        <f t="shared" si="17"/>
        <v>610906020</v>
      </c>
      <c r="Q145" s="22">
        <f>'Debt Service Rate Setting'!C145</f>
        <v>421645313</v>
      </c>
      <c r="R145" s="22">
        <f>'Debt Service Rate Setting'!D145</f>
        <v>192726905</v>
      </c>
      <c r="S145" s="104">
        <f t="shared" si="13"/>
        <v>614372218</v>
      </c>
      <c r="T145" s="107">
        <f t="shared" si="18"/>
        <v>3466198</v>
      </c>
      <c r="U145" s="107"/>
      <c r="V145" s="5" t="str">
        <f>L145</f>
        <v>San Miguel</v>
      </c>
      <c r="W145" s="22">
        <f>I145</f>
        <v>610906020</v>
      </c>
      <c r="X145" s="22"/>
      <c r="Y145" s="106"/>
    </row>
    <row r="146" spans="1:25" x14ac:dyDescent="0.2">
      <c r="A146" s="1" t="s">
        <v>167</v>
      </c>
      <c r="B146" s="19" t="s">
        <v>168</v>
      </c>
      <c r="C146" s="16">
        <v>139874030</v>
      </c>
      <c r="D146" s="16">
        <v>68597641</v>
      </c>
      <c r="E146" s="16"/>
      <c r="F146" s="16"/>
      <c r="G146" s="16"/>
      <c r="H146" s="18">
        <v>208471671</v>
      </c>
      <c r="I146" s="17"/>
      <c r="L146" s="5" t="str">
        <f t="shared" si="14"/>
        <v xml:space="preserve">            Las Vegas</v>
      </c>
      <c r="M146" s="20">
        <f t="shared" si="15"/>
        <v>139874030</v>
      </c>
      <c r="N146" s="90">
        <f t="shared" si="16"/>
        <v>68597641</v>
      </c>
      <c r="O146" s="103">
        <f t="shared" si="17"/>
        <v>208471671</v>
      </c>
      <c r="Q146" s="22">
        <f>'Debt Service Rate Setting'!C146</f>
        <v>141098065</v>
      </c>
      <c r="R146" s="22">
        <f>'Debt Service Rate Setting'!D146</f>
        <v>69294322</v>
      </c>
      <c r="S146" s="104">
        <f t="shared" si="13"/>
        <v>210392387</v>
      </c>
      <c r="T146" s="107">
        <f t="shared" si="18"/>
        <v>1920716</v>
      </c>
      <c r="U146" s="107"/>
      <c r="W146" s="22"/>
      <c r="X146" s="22"/>
      <c r="Y146" s="106"/>
    </row>
    <row r="147" spans="1:25" x14ac:dyDescent="0.2">
      <c r="A147" s="1" t="s">
        <v>169</v>
      </c>
      <c r="B147" s="19" t="s">
        <v>170</v>
      </c>
      <c r="C147" s="16">
        <v>18741418</v>
      </c>
      <c r="D147" s="16">
        <v>3907163</v>
      </c>
      <c r="E147" s="16"/>
      <c r="F147" s="16"/>
      <c r="G147" s="16"/>
      <c r="H147" s="17">
        <v>22648581</v>
      </c>
      <c r="I147" s="17"/>
      <c r="L147" s="5" t="str">
        <f t="shared" si="14"/>
        <v xml:space="preserve">            Pecos</v>
      </c>
      <c r="M147" s="20">
        <f t="shared" si="15"/>
        <v>18741418</v>
      </c>
      <c r="N147" s="90">
        <f t="shared" si="16"/>
        <v>3907163</v>
      </c>
      <c r="O147" s="103">
        <f t="shared" si="17"/>
        <v>22648581</v>
      </c>
      <c r="Q147" s="22">
        <f>'Debt Service Rate Setting'!C147</f>
        <v>18824161</v>
      </c>
      <c r="R147" s="22">
        <f>'Debt Service Rate Setting'!D147</f>
        <v>3907166</v>
      </c>
      <c r="S147" s="104">
        <f t="shared" si="13"/>
        <v>22731327</v>
      </c>
      <c r="T147" s="107">
        <f t="shared" si="18"/>
        <v>82746</v>
      </c>
      <c r="U147" s="107"/>
      <c r="W147" s="22"/>
      <c r="X147" s="22"/>
      <c r="Y147" s="106"/>
    </row>
    <row r="148" spans="1:25" x14ac:dyDescent="0.2">
      <c r="A148" s="1"/>
      <c r="B148" s="1"/>
      <c r="C148" s="16"/>
      <c r="D148" s="16"/>
      <c r="E148" s="16"/>
      <c r="F148" s="16"/>
      <c r="G148" s="16"/>
      <c r="H148" s="17"/>
      <c r="I148" s="17"/>
      <c r="M148" s="20"/>
      <c r="N148" s="90"/>
      <c r="O148" s="103"/>
      <c r="Q148" s="22"/>
      <c r="R148" s="22"/>
      <c r="S148" s="104"/>
      <c r="T148" s="107"/>
      <c r="U148" s="107"/>
      <c r="W148" s="22"/>
      <c r="X148" s="22"/>
      <c r="Y148" s="106"/>
    </row>
    <row r="149" spans="1:25" x14ac:dyDescent="0.2">
      <c r="A149" s="1" t="s">
        <v>171</v>
      </c>
      <c r="B149" s="1"/>
      <c r="C149" s="16">
        <v>5557102879</v>
      </c>
      <c r="D149" s="16">
        <v>1565545061</v>
      </c>
      <c r="E149" s="16"/>
      <c r="F149" s="16"/>
      <c r="G149" s="16"/>
      <c r="H149" s="17"/>
      <c r="I149" s="17">
        <v>7122647940</v>
      </c>
      <c r="L149" s="5" t="str">
        <f t="shared" si="14"/>
        <v>Santa Fe</v>
      </c>
      <c r="M149" s="20">
        <f t="shared" si="15"/>
        <v>5557102879</v>
      </c>
      <c r="N149" s="90">
        <f t="shared" si="16"/>
        <v>1565545061</v>
      </c>
      <c r="O149" s="103">
        <f t="shared" si="17"/>
        <v>7122647940</v>
      </c>
      <c r="Q149" s="22">
        <f>'Debt Service Rate Setting'!C149</f>
        <v>5573979174</v>
      </c>
      <c r="R149" s="22">
        <f>'Debt Service Rate Setting'!D149</f>
        <v>1588859319</v>
      </c>
      <c r="S149" s="104">
        <f t="shared" si="13"/>
        <v>7162838493</v>
      </c>
      <c r="T149" s="107">
        <f t="shared" si="18"/>
        <v>40190553</v>
      </c>
      <c r="U149" s="107"/>
      <c r="V149" s="5" t="str">
        <f>L149</f>
        <v>Santa Fe</v>
      </c>
      <c r="W149" s="22">
        <f>I149</f>
        <v>7122647940</v>
      </c>
      <c r="X149" s="22"/>
      <c r="Y149" s="106"/>
    </row>
    <row r="150" spans="1:25" x14ac:dyDescent="0.2">
      <c r="A150" s="1" t="s">
        <v>172</v>
      </c>
      <c r="B150" s="19" t="s">
        <v>74</v>
      </c>
      <c r="C150" s="16">
        <v>3041483799</v>
      </c>
      <c r="D150" s="16">
        <v>1097779071</v>
      </c>
      <c r="E150" s="16"/>
      <c r="F150" s="16"/>
      <c r="G150" s="16"/>
      <c r="H150" s="17">
        <v>4139262870</v>
      </c>
      <c r="I150" s="17"/>
      <c r="K150" s="3" t="s">
        <v>20</v>
      </c>
      <c r="L150" s="5" t="str">
        <f t="shared" si="14"/>
        <v xml:space="preserve">            Santa Fe</v>
      </c>
      <c r="M150" s="20">
        <f t="shared" si="15"/>
        <v>3041483799</v>
      </c>
      <c r="N150" s="90">
        <f t="shared" si="16"/>
        <v>1097779071</v>
      </c>
      <c r="O150" s="103">
        <f t="shared" si="17"/>
        <v>4139262870</v>
      </c>
      <c r="Q150" s="22">
        <f>'Debt Service Rate Setting'!C150</f>
        <v>3050337807</v>
      </c>
      <c r="R150" s="22">
        <f>'Debt Service Rate Setting'!D150</f>
        <v>1118637339</v>
      </c>
      <c r="S150" s="104">
        <f t="shared" si="13"/>
        <v>4168975146</v>
      </c>
      <c r="T150" s="107">
        <f t="shared" si="18"/>
        <v>29712276</v>
      </c>
      <c r="U150" s="107"/>
      <c r="W150" s="22"/>
      <c r="X150" s="22"/>
      <c r="Y150" s="106"/>
    </row>
    <row r="151" spans="1:25" x14ac:dyDescent="0.2">
      <c r="A151" s="1" t="s">
        <v>139</v>
      </c>
      <c r="B151" s="19" t="s">
        <v>173</v>
      </c>
      <c r="C151" s="16">
        <v>33888817</v>
      </c>
      <c r="D151" s="16">
        <v>12594606</v>
      </c>
      <c r="E151" s="16"/>
      <c r="F151" s="16"/>
      <c r="G151" s="16"/>
      <c r="H151" s="17">
        <v>46483423</v>
      </c>
      <c r="I151" s="17"/>
      <c r="K151" s="3" t="s">
        <v>24</v>
      </c>
      <c r="L151" s="5" t="str">
        <f t="shared" si="14"/>
        <v xml:space="preserve">            Espanola</v>
      </c>
      <c r="M151" s="20">
        <f t="shared" si="15"/>
        <v>33888817</v>
      </c>
      <c r="N151" s="90">
        <f t="shared" si="16"/>
        <v>12594606</v>
      </c>
      <c r="O151" s="103">
        <f t="shared" si="17"/>
        <v>46483423</v>
      </c>
      <c r="Q151" s="22">
        <f>'Debt Service Rate Setting'!C151</f>
        <v>34166096</v>
      </c>
      <c r="R151" s="22">
        <f>'Debt Service Rate Setting'!D151</f>
        <v>13222871</v>
      </c>
      <c r="S151" s="104">
        <f t="shared" si="13"/>
        <v>47388967</v>
      </c>
      <c r="T151" s="107">
        <f t="shared" si="18"/>
        <v>905544</v>
      </c>
      <c r="U151" s="107"/>
      <c r="W151" s="22"/>
      <c r="X151" s="22"/>
      <c r="Y151" s="106"/>
    </row>
    <row r="152" spans="1:25" x14ac:dyDescent="0.2">
      <c r="A152" s="1" t="s">
        <v>25</v>
      </c>
      <c r="B152" s="19" t="s">
        <v>174</v>
      </c>
      <c r="C152" s="16">
        <v>77410891</v>
      </c>
      <c r="D152" s="16">
        <v>35949878</v>
      </c>
      <c r="E152" s="16"/>
      <c r="F152" s="16"/>
      <c r="G152" s="16"/>
      <c r="H152" s="17">
        <v>113360769</v>
      </c>
      <c r="I152" s="17"/>
      <c r="K152" s="21">
        <v>0.99621275630737427</v>
      </c>
      <c r="L152" s="5" t="str">
        <f t="shared" si="14"/>
        <v xml:space="preserve">            Edgewood</v>
      </c>
      <c r="M152" s="20">
        <f t="shared" si="15"/>
        <v>77410891</v>
      </c>
      <c r="N152" s="90">
        <f t="shared" si="16"/>
        <v>35949878</v>
      </c>
      <c r="O152" s="103">
        <f t="shared" si="17"/>
        <v>113360769</v>
      </c>
      <c r="Q152" s="22">
        <f>'Debt Service Rate Setting'!C152</f>
        <v>77335894</v>
      </c>
      <c r="R152" s="22">
        <f>'Debt Service Rate Setting'!D152</f>
        <v>36475007</v>
      </c>
      <c r="S152" s="104">
        <f t="shared" si="13"/>
        <v>113810901</v>
      </c>
      <c r="T152" s="107">
        <f t="shared" si="18"/>
        <v>450132</v>
      </c>
      <c r="U152" s="107"/>
      <c r="W152" s="22"/>
      <c r="X152" s="22"/>
      <c r="Y152" s="106"/>
    </row>
    <row r="153" spans="1:25" x14ac:dyDescent="0.2">
      <c r="A153" s="1" t="s">
        <v>175</v>
      </c>
      <c r="B153" s="19" t="s">
        <v>176</v>
      </c>
      <c r="C153" s="16">
        <v>33306871</v>
      </c>
      <c r="D153" s="16">
        <v>2617086</v>
      </c>
      <c r="E153" s="16"/>
      <c r="F153" s="16"/>
      <c r="G153" s="16"/>
      <c r="H153" s="17">
        <v>35923957</v>
      </c>
      <c r="I153" s="17"/>
      <c r="K153">
        <v>1</v>
      </c>
      <c r="L153" s="5" t="str">
        <f t="shared" si="14"/>
        <v xml:space="preserve">            Edgewood (annexation)</v>
      </c>
      <c r="M153" s="20">
        <f t="shared" si="15"/>
        <v>33306871</v>
      </c>
      <c r="N153" s="90">
        <f t="shared" si="16"/>
        <v>2617086</v>
      </c>
      <c r="O153" s="103">
        <f t="shared" si="17"/>
        <v>35923957</v>
      </c>
      <c r="Q153" s="22">
        <f>'Debt Service Rate Setting'!C153</f>
        <v>33251029</v>
      </c>
      <c r="R153" s="22">
        <f>'Debt Service Rate Setting'!D153</f>
        <v>2617085</v>
      </c>
      <c r="S153" s="104">
        <f t="shared" si="13"/>
        <v>35868114</v>
      </c>
      <c r="T153" s="107">
        <f t="shared" si="18"/>
        <v>-55843</v>
      </c>
      <c r="U153" s="107"/>
      <c r="W153" s="22"/>
      <c r="X153" s="22"/>
      <c r="Y153" s="106"/>
    </row>
    <row r="154" spans="1:25" x14ac:dyDescent="0.2">
      <c r="A154" s="1"/>
      <c r="B154" s="19"/>
      <c r="C154" s="16"/>
      <c r="D154" s="16"/>
      <c r="E154" s="16"/>
      <c r="F154" s="16"/>
      <c r="G154" s="16"/>
      <c r="H154" s="17"/>
      <c r="I154" s="17"/>
      <c r="M154" s="20"/>
      <c r="N154" s="90"/>
      <c r="O154" s="103"/>
      <c r="Q154" s="22"/>
      <c r="R154" s="22"/>
      <c r="S154" s="104"/>
      <c r="T154" s="107"/>
      <c r="U154" s="107"/>
      <c r="W154" s="22"/>
      <c r="X154" s="22"/>
      <c r="Y154" s="106"/>
    </row>
    <row r="155" spans="1:25" x14ac:dyDescent="0.2">
      <c r="A155" s="15" t="s">
        <v>177</v>
      </c>
      <c r="B155" s="1"/>
      <c r="C155" s="16">
        <v>185966079</v>
      </c>
      <c r="D155" s="16">
        <v>133691366</v>
      </c>
      <c r="E155" s="16"/>
      <c r="F155" s="16"/>
      <c r="G155" s="16"/>
      <c r="H155" s="17"/>
      <c r="I155" s="17">
        <v>319657445</v>
      </c>
      <c r="L155" s="5" t="str">
        <f t="shared" si="14"/>
        <v>Sierra</v>
      </c>
      <c r="M155" s="20">
        <f t="shared" si="15"/>
        <v>185966079</v>
      </c>
      <c r="N155" s="90">
        <f t="shared" si="16"/>
        <v>133691366</v>
      </c>
      <c r="O155" s="103">
        <f t="shared" si="17"/>
        <v>319657445</v>
      </c>
      <c r="Q155" s="22">
        <f>'Debt Service Rate Setting'!C155</f>
        <v>186548504</v>
      </c>
      <c r="R155" s="22">
        <f>'Debt Service Rate Setting'!D155</f>
        <v>134130613</v>
      </c>
      <c r="S155" s="104">
        <f t="shared" si="13"/>
        <v>320679117</v>
      </c>
      <c r="T155" s="107">
        <f t="shared" si="18"/>
        <v>1021672</v>
      </c>
      <c r="U155" s="107"/>
      <c r="V155" s="5" t="str">
        <f>L155</f>
        <v>Sierra</v>
      </c>
      <c r="W155" s="22">
        <f>I155</f>
        <v>319657445</v>
      </c>
      <c r="X155" s="22"/>
      <c r="Y155" s="106"/>
    </row>
    <row r="156" spans="1:25" x14ac:dyDescent="0.2">
      <c r="A156" s="1" t="s">
        <v>178</v>
      </c>
      <c r="B156" s="19" t="s">
        <v>34</v>
      </c>
      <c r="C156" s="16">
        <v>62938170</v>
      </c>
      <c r="D156" s="16">
        <v>39423966</v>
      </c>
      <c r="E156" s="16"/>
      <c r="F156" s="16"/>
      <c r="G156" s="16"/>
      <c r="H156" s="17">
        <v>102362136</v>
      </c>
      <c r="I156" s="17"/>
      <c r="L156" s="5" t="str">
        <f t="shared" si="14"/>
        <v xml:space="preserve">            T or C</v>
      </c>
      <c r="M156" s="20">
        <f t="shared" si="15"/>
        <v>62938170</v>
      </c>
      <c r="N156" s="90">
        <f t="shared" si="16"/>
        <v>39423966</v>
      </c>
      <c r="O156" s="103">
        <f t="shared" si="17"/>
        <v>102362136</v>
      </c>
      <c r="Q156" s="22">
        <f>'Debt Service Rate Setting'!C156</f>
        <v>63128954</v>
      </c>
      <c r="R156" s="22">
        <f>'Debt Service Rate Setting'!D156</f>
        <v>40041878</v>
      </c>
      <c r="S156" s="104">
        <f t="shared" si="13"/>
        <v>103170832</v>
      </c>
      <c r="T156" s="107">
        <f t="shared" si="18"/>
        <v>808696</v>
      </c>
      <c r="U156" s="107"/>
      <c r="W156" s="22"/>
      <c r="X156" s="22"/>
      <c r="Y156" s="106"/>
    </row>
    <row r="157" spans="1:25" x14ac:dyDescent="0.2">
      <c r="A157" s="1" t="s">
        <v>179</v>
      </c>
      <c r="B157" s="19" t="s">
        <v>180</v>
      </c>
      <c r="C157" s="16">
        <v>4187438</v>
      </c>
      <c r="D157" s="16">
        <v>1293357</v>
      </c>
      <c r="E157" s="16"/>
      <c r="F157" s="16"/>
      <c r="G157" s="16"/>
      <c r="H157" s="17">
        <v>5480795</v>
      </c>
      <c r="I157" s="17"/>
      <c r="L157" s="5" t="str">
        <f t="shared" si="14"/>
        <v xml:space="preserve">            Williamsburg</v>
      </c>
      <c r="M157" s="20">
        <f t="shared" si="15"/>
        <v>4187438</v>
      </c>
      <c r="N157" s="90">
        <f t="shared" si="16"/>
        <v>1293357</v>
      </c>
      <c r="O157" s="103">
        <f t="shared" si="17"/>
        <v>5480795</v>
      </c>
      <c r="Q157" s="22">
        <f>'Debt Service Rate Setting'!C157</f>
        <v>4222117</v>
      </c>
      <c r="R157" s="22">
        <f>'Debt Service Rate Setting'!D157</f>
        <v>1297630</v>
      </c>
      <c r="S157" s="104">
        <f t="shared" si="13"/>
        <v>5519747</v>
      </c>
      <c r="T157" s="107">
        <f t="shared" si="18"/>
        <v>38952</v>
      </c>
      <c r="U157" s="107"/>
      <c r="W157" s="22"/>
      <c r="X157" s="22"/>
      <c r="Y157" s="106"/>
    </row>
    <row r="158" spans="1:25" x14ac:dyDescent="0.2">
      <c r="A158" s="1" t="s">
        <v>181</v>
      </c>
      <c r="B158" s="19" t="s">
        <v>182</v>
      </c>
      <c r="C158" s="16">
        <v>42974161</v>
      </c>
      <c r="D158" s="16">
        <v>17575161</v>
      </c>
      <c r="E158" s="16"/>
      <c r="F158" s="16"/>
      <c r="G158" s="16"/>
      <c r="H158" s="17">
        <v>60549322</v>
      </c>
      <c r="I158" s="17"/>
      <c r="L158" s="5" t="str">
        <f t="shared" si="14"/>
        <v xml:space="preserve">            Elephant Butte</v>
      </c>
      <c r="M158" s="20">
        <f t="shared" si="15"/>
        <v>42974161</v>
      </c>
      <c r="N158" s="90">
        <f t="shared" si="16"/>
        <v>17575161</v>
      </c>
      <c r="O158" s="103">
        <f t="shared" si="17"/>
        <v>60549322</v>
      </c>
      <c r="Q158" s="22">
        <f>'Debt Service Rate Setting'!C158</f>
        <v>43164914</v>
      </c>
      <c r="R158" s="22">
        <f>'Debt Service Rate Setting'!D158</f>
        <v>17355923</v>
      </c>
      <c r="S158" s="104">
        <f t="shared" si="13"/>
        <v>60520837</v>
      </c>
      <c r="T158" s="107">
        <f t="shared" si="18"/>
        <v>-28485</v>
      </c>
      <c r="U158" s="107"/>
      <c r="W158" s="22"/>
      <c r="X158" s="22"/>
      <c r="Y158" s="106"/>
    </row>
    <row r="159" spans="1:25" x14ac:dyDescent="0.2">
      <c r="A159" s="1"/>
      <c r="B159" s="1"/>
      <c r="C159" s="16"/>
      <c r="D159" s="16"/>
      <c r="E159" s="16"/>
      <c r="F159" s="16"/>
      <c r="G159" s="16"/>
      <c r="H159" s="17"/>
      <c r="I159" s="17"/>
      <c r="M159" s="20"/>
      <c r="N159" s="90"/>
      <c r="O159" s="103"/>
      <c r="Q159" s="22"/>
      <c r="R159" s="22"/>
      <c r="S159" s="104"/>
      <c r="T159" s="107"/>
      <c r="U159" s="107"/>
      <c r="W159" s="22"/>
      <c r="X159" s="22"/>
      <c r="Y159" s="106"/>
    </row>
    <row r="160" spans="1:25" x14ac:dyDescent="0.2">
      <c r="A160" s="23"/>
      <c r="B160" s="24"/>
      <c r="C160" s="25"/>
      <c r="D160" s="25"/>
      <c r="E160" s="25"/>
      <c r="F160" s="25"/>
      <c r="G160" s="25"/>
      <c r="H160" s="8" t="s">
        <v>1</v>
      </c>
      <c r="I160" s="8" t="s">
        <v>1</v>
      </c>
      <c r="M160" s="20"/>
      <c r="N160" s="90"/>
      <c r="O160" s="103"/>
      <c r="Q160" s="22"/>
      <c r="R160" s="22"/>
      <c r="S160" s="104"/>
      <c r="T160" s="107"/>
      <c r="U160" s="107"/>
      <c r="W160" s="22"/>
      <c r="X160" s="22"/>
      <c r="Y160" s="106"/>
    </row>
    <row r="161" spans="1:25" x14ac:dyDescent="0.2">
      <c r="A161" s="26"/>
      <c r="B161" s="12"/>
      <c r="C161" s="27" t="s">
        <v>2</v>
      </c>
      <c r="D161" s="27" t="s">
        <v>3</v>
      </c>
      <c r="E161" s="28" t="s">
        <v>4</v>
      </c>
      <c r="F161" s="28"/>
      <c r="G161" s="27" t="s">
        <v>5</v>
      </c>
      <c r="H161" s="11" t="s">
        <v>6</v>
      </c>
      <c r="I161" s="11" t="s">
        <v>7</v>
      </c>
      <c r="M161" s="20"/>
      <c r="N161" s="90"/>
      <c r="O161" s="103"/>
      <c r="Q161" s="22"/>
      <c r="R161" s="22"/>
      <c r="S161" s="104"/>
      <c r="T161" s="107"/>
      <c r="U161" s="107"/>
      <c r="W161" s="22"/>
      <c r="X161" s="22"/>
      <c r="Y161" s="106"/>
    </row>
    <row r="162" spans="1:25" x14ac:dyDescent="0.2">
      <c r="A162" s="13" t="s">
        <v>8</v>
      </c>
      <c r="B162" s="14" t="s">
        <v>9</v>
      </c>
      <c r="C162" s="29" t="s">
        <v>10</v>
      </c>
      <c r="D162" s="29" t="s">
        <v>10</v>
      </c>
      <c r="E162" s="29" t="s">
        <v>11</v>
      </c>
      <c r="F162" s="29" t="s">
        <v>12</v>
      </c>
      <c r="G162" s="29" t="s">
        <v>11</v>
      </c>
      <c r="H162" s="14" t="s">
        <v>10</v>
      </c>
      <c r="I162" s="14" t="s">
        <v>10</v>
      </c>
      <c r="L162" s="5" t="str">
        <f t="shared" si="14"/>
        <v>COUNTY/MUNICIPALITY</v>
      </c>
      <c r="M162" s="20"/>
      <c r="N162" s="90"/>
      <c r="O162" s="103"/>
      <c r="Q162" s="22"/>
      <c r="R162" s="22"/>
      <c r="S162" s="104"/>
      <c r="T162" s="107"/>
      <c r="U162" s="107"/>
      <c r="W162" s="22"/>
      <c r="X162" s="22"/>
      <c r="Y162" s="106"/>
    </row>
    <row r="163" spans="1:25" x14ac:dyDescent="0.2">
      <c r="A163" s="15" t="s">
        <v>183</v>
      </c>
      <c r="B163" s="1"/>
      <c r="C163" s="16">
        <v>145289734</v>
      </c>
      <c r="D163" s="16">
        <v>136141128</v>
      </c>
      <c r="E163" s="16"/>
      <c r="F163" s="16"/>
      <c r="G163" s="16"/>
      <c r="H163" s="17"/>
      <c r="I163" s="17">
        <v>281430862</v>
      </c>
      <c r="L163" s="5" t="str">
        <f t="shared" si="14"/>
        <v>Socorro</v>
      </c>
      <c r="M163" s="20">
        <f t="shared" si="15"/>
        <v>145289734</v>
      </c>
      <c r="N163" s="90">
        <f t="shared" si="16"/>
        <v>136141128</v>
      </c>
      <c r="O163" s="103">
        <f t="shared" si="17"/>
        <v>281430862</v>
      </c>
      <c r="Q163" s="22">
        <f>'Debt Service Rate Setting'!C163</f>
        <v>145196514</v>
      </c>
      <c r="R163" s="22">
        <f>'Debt Service Rate Setting'!D163</f>
        <v>136245515</v>
      </c>
      <c r="S163" s="104">
        <f t="shared" ref="S163:S195" si="19">Q163+R163</f>
        <v>281442029</v>
      </c>
      <c r="T163" s="107">
        <f t="shared" si="18"/>
        <v>11167</v>
      </c>
      <c r="U163" s="107"/>
      <c r="V163" s="5" t="str">
        <f>L163</f>
        <v>Socorro</v>
      </c>
      <c r="W163" s="22">
        <f>I163</f>
        <v>281430862</v>
      </c>
      <c r="X163" s="22"/>
      <c r="Y163" s="106"/>
    </row>
    <row r="164" spans="1:25" x14ac:dyDescent="0.2">
      <c r="A164" s="1" t="s">
        <v>184</v>
      </c>
      <c r="B164" s="19" t="s">
        <v>15</v>
      </c>
      <c r="C164" s="16">
        <v>4516348</v>
      </c>
      <c r="D164" s="16">
        <v>2069804</v>
      </c>
      <c r="E164" s="16"/>
      <c r="F164" s="16"/>
      <c r="G164" s="16"/>
      <c r="H164" s="17">
        <v>6586152</v>
      </c>
      <c r="I164" s="17"/>
      <c r="L164" s="5" t="str">
        <f t="shared" si="14"/>
        <v xml:space="preserve">            Magdalena</v>
      </c>
      <c r="M164" s="20">
        <f t="shared" si="15"/>
        <v>4516348</v>
      </c>
      <c r="N164" s="90">
        <f t="shared" si="16"/>
        <v>2069804</v>
      </c>
      <c r="O164" s="103">
        <f t="shared" si="17"/>
        <v>6586152</v>
      </c>
      <c r="Q164" s="22">
        <f>'Debt Service Rate Setting'!C164</f>
        <v>4496547</v>
      </c>
      <c r="R164" s="22">
        <f>'Debt Service Rate Setting'!D164</f>
        <v>2048826</v>
      </c>
      <c r="S164" s="104">
        <f t="shared" si="19"/>
        <v>6545373</v>
      </c>
      <c r="T164" s="107">
        <f t="shared" si="18"/>
        <v>-40779</v>
      </c>
      <c r="U164" s="107"/>
      <c r="W164" s="22"/>
      <c r="X164" s="22"/>
      <c r="Y164" s="106"/>
    </row>
    <row r="165" spans="1:25" x14ac:dyDescent="0.2">
      <c r="A165" s="1" t="s">
        <v>185</v>
      </c>
      <c r="B165" s="19" t="s">
        <v>29</v>
      </c>
      <c r="C165" s="16">
        <v>79938178</v>
      </c>
      <c r="D165" s="16">
        <v>37373556</v>
      </c>
      <c r="E165" s="16"/>
      <c r="F165" s="16"/>
      <c r="G165" s="16"/>
      <c r="H165" s="17">
        <v>117311734</v>
      </c>
      <c r="I165" s="17"/>
      <c r="L165" s="5" t="str">
        <f t="shared" si="14"/>
        <v xml:space="preserve">            Socorro</v>
      </c>
      <c r="M165" s="20">
        <f t="shared" si="15"/>
        <v>79938178</v>
      </c>
      <c r="N165" s="90">
        <f t="shared" si="16"/>
        <v>37373556</v>
      </c>
      <c r="O165" s="103">
        <f t="shared" si="17"/>
        <v>117311734</v>
      </c>
      <c r="Q165" s="22">
        <f>'Debt Service Rate Setting'!C165</f>
        <v>79901781</v>
      </c>
      <c r="R165" s="22">
        <f>'Debt Service Rate Setting'!D165</f>
        <v>37418985</v>
      </c>
      <c r="S165" s="104">
        <f t="shared" si="19"/>
        <v>117320766</v>
      </c>
      <c r="T165" s="107">
        <f t="shared" si="18"/>
        <v>9032</v>
      </c>
      <c r="U165" s="107"/>
      <c r="W165" s="22"/>
      <c r="X165" s="22"/>
      <c r="Y165" s="106"/>
    </row>
    <row r="166" spans="1:25" x14ac:dyDescent="0.2">
      <c r="A166" s="1"/>
      <c r="B166" s="1"/>
      <c r="C166" s="18"/>
      <c r="D166" s="18"/>
      <c r="E166" s="18"/>
      <c r="F166" s="18"/>
      <c r="G166" s="18"/>
      <c r="H166" s="17"/>
      <c r="I166" s="17"/>
      <c r="M166" s="20"/>
      <c r="N166" s="90"/>
      <c r="O166" s="103"/>
      <c r="Q166" s="22"/>
      <c r="R166" s="22"/>
      <c r="S166" s="104"/>
      <c r="T166" s="107"/>
      <c r="U166" s="107"/>
      <c r="W166" s="22"/>
      <c r="X166" s="22"/>
      <c r="Y166" s="106"/>
    </row>
    <row r="167" spans="1:25" x14ac:dyDescent="0.2">
      <c r="A167" s="15" t="s">
        <v>186</v>
      </c>
      <c r="B167" s="1"/>
      <c r="C167" s="16">
        <v>921979791</v>
      </c>
      <c r="D167" s="16">
        <v>545932288</v>
      </c>
      <c r="E167" s="16"/>
      <c r="F167" s="16"/>
      <c r="G167" s="16"/>
      <c r="H167" s="17"/>
      <c r="I167" s="17">
        <v>1467912079</v>
      </c>
      <c r="L167" s="5" t="str">
        <f t="shared" si="14"/>
        <v>Taos</v>
      </c>
      <c r="M167" s="20">
        <f t="shared" si="15"/>
        <v>921979791</v>
      </c>
      <c r="N167" s="90">
        <f t="shared" si="16"/>
        <v>545932288</v>
      </c>
      <c r="O167" s="103">
        <f t="shared" si="17"/>
        <v>1467912079</v>
      </c>
      <c r="Q167" s="22">
        <f>'Debt Service Rate Setting'!C167</f>
        <v>925225638</v>
      </c>
      <c r="R167" s="22">
        <f>'Debt Service Rate Setting'!D167</f>
        <v>567945231</v>
      </c>
      <c r="S167" s="104">
        <f t="shared" si="19"/>
        <v>1493170869</v>
      </c>
      <c r="T167" s="107">
        <f t="shared" si="18"/>
        <v>25258790</v>
      </c>
      <c r="U167" s="107"/>
      <c r="V167" s="5" t="str">
        <f>L167</f>
        <v>Taos</v>
      </c>
      <c r="W167" s="22">
        <f>I167</f>
        <v>1467912079</v>
      </c>
      <c r="X167" s="22"/>
      <c r="Y167" s="106"/>
    </row>
    <row r="168" spans="1:25" x14ac:dyDescent="0.2">
      <c r="A168" s="1" t="s">
        <v>187</v>
      </c>
      <c r="B168" s="19" t="s">
        <v>188</v>
      </c>
      <c r="C168" s="16">
        <v>20322541</v>
      </c>
      <c r="D168" s="16">
        <v>15863518</v>
      </c>
      <c r="E168" s="16"/>
      <c r="F168" s="16"/>
      <c r="G168" s="16"/>
      <c r="H168" s="17">
        <v>36186059</v>
      </c>
      <c r="I168" s="17"/>
      <c r="L168" s="5" t="str">
        <f t="shared" si="14"/>
        <v xml:space="preserve">            Questa</v>
      </c>
      <c r="M168" s="20">
        <f t="shared" si="15"/>
        <v>20322541</v>
      </c>
      <c r="N168" s="90">
        <f t="shared" si="16"/>
        <v>15863518</v>
      </c>
      <c r="O168" s="103">
        <f t="shared" si="17"/>
        <v>36186059</v>
      </c>
      <c r="Q168" s="22">
        <f>'Debt Service Rate Setting'!C168</f>
        <v>20354486</v>
      </c>
      <c r="R168" s="22">
        <f>'Debt Service Rate Setting'!D168</f>
        <v>15904789</v>
      </c>
      <c r="S168" s="104">
        <f t="shared" si="19"/>
        <v>36259275</v>
      </c>
      <c r="T168" s="107">
        <f t="shared" si="18"/>
        <v>73216</v>
      </c>
      <c r="U168" s="107"/>
      <c r="W168" s="22"/>
      <c r="X168" s="22"/>
      <c r="Y168" s="106"/>
    </row>
    <row r="169" spans="1:25" x14ac:dyDescent="0.2">
      <c r="A169" s="1" t="s">
        <v>189</v>
      </c>
      <c r="B169" s="19" t="s">
        <v>190</v>
      </c>
      <c r="C169" s="16">
        <v>37978907</v>
      </c>
      <c r="D169" s="16">
        <v>21548707</v>
      </c>
      <c r="E169" s="16"/>
      <c r="F169" s="16"/>
      <c r="G169" s="16"/>
      <c r="H169" s="17">
        <v>59527614</v>
      </c>
      <c r="I169" s="17"/>
      <c r="L169" s="5" t="str">
        <f t="shared" si="14"/>
        <v xml:space="preserve">            Red River</v>
      </c>
      <c r="M169" s="20">
        <f t="shared" si="15"/>
        <v>37978907</v>
      </c>
      <c r="N169" s="90">
        <f t="shared" si="16"/>
        <v>21548707</v>
      </c>
      <c r="O169" s="103">
        <f t="shared" si="17"/>
        <v>59527614</v>
      </c>
      <c r="Q169" s="22">
        <f>'Debt Service Rate Setting'!C169</f>
        <v>38011444</v>
      </c>
      <c r="R169" s="22">
        <f>'Debt Service Rate Setting'!D169</f>
        <v>21864328</v>
      </c>
      <c r="S169" s="104">
        <f t="shared" si="19"/>
        <v>59875772</v>
      </c>
      <c r="T169" s="107">
        <f t="shared" si="18"/>
        <v>348158</v>
      </c>
      <c r="U169" s="107"/>
      <c r="W169" s="22"/>
      <c r="X169" s="22"/>
      <c r="Y169" s="106"/>
    </row>
    <row r="170" spans="1:25" x14ac:dyDescent="0.2">
      <c r="A170" s="1" t="s">
        <v>191</v>
      </c>
      <c r="B170" s="19" t="s">
        <v>29</v>
      </c>
      <c r="C170" s="16">
        <v>170852211</v>
      </c>
      <c r="D170" s="16">
        <v>152829893</v>
      </c>
      <c r="E170" s="16"/>
      <c r="F170" s="16"/>
      <c r="G170" s="16"/>
      <c r="H170" s="17">
        <v>323682104</v>
      </c>
      <c r="I170" s="17"/>
      <c r="L170" s="5" t="str">
        <f t="shared" si="14"/>
        <v xml:space="preserve">            Taos</v>
      </c>
      <c r="M170" s="20">
        <f t="shared" si="15"/>
        <v>170852211</v>
      </c>
      <c r="N170" s="90">
        <f t="shared" si="16"/>
        <v>152829893</v>
      </c>
      <c r="O170" s="103">
        <f t="shared" si="17"/>
        <v>323682104</v>
      </c>
      <c r="Q170" s="22">
        <f>'Debt Service Rate Setting'!C170</f>
        <v>171596823</v>
      </c>
      <c r="R170" s="22">
        <f>'Debt Service Rate Setting'!D170</f>
        <v>157892593</v>
      </c>
      <c r="S170" s="104">
        <f t="shared" si="19"/>
        <v>329489416</v>
      </c>
      <c r="T170" s="107">
        <f t="shared" si="18"/>
        <v>5807312</v>
      </c>
      <c r="U170" s="107"/>
      <c r="W170" s="22"/>
      <c r="X170" s="22"/>
      <c r="Y170" s="106"/>
    </row>
    <row r="171" spans="1:25" x14ac:dyDescent="0.2">
      <c r="A171" s="1" t="s">
        <v>192</v>
      </c>
      <c r="B171" s="19" t="s">
        <v>193</v>
      </c>
      <c r="C171" s="16">
        <v>28854855</v>
      </c>
      <c r="D171" s="16">
        <v>43060597</v>
      </c>
      <c r="E171" s="16"/>
      <c r="F171" s="16"/>
      <c r="G171" s="16"/>
      <c r="H171" s="17">
        <v>71915452</v>
      </c>
      <c r="I171" s="17"/>
      <c r="L171" s="5" t="str">
        <f t="shared" si="14"/>
        <v xml:space="preserve">            Taos SV</v>
      </c>
      <c r="M171" s="20">
        <f t="shared" si="15"/>
        <v>28854855</v>
      </c>
      <c r="N171" s="90">
        <f t="shared" si="16"/>
        <v>43060597</v>
      </c>
      <c r="O171" s="103">
        <f t="shared" si="17"/>
        <v>71915452</v>
      </c>
      <c r="Q171" s="22">
        <f>'Debt Service Rate Setting'!C171</f>
        <v>29219544</v>
      </c>
      <c r="R171" s="22">
        <f>'Debt Service Rate Setting'!D171</f>
        <v>51312831</v>
      </c>
      <c r="S171" s="104">
        <f t="shared" si="19"/>
        <v>80532375</v>
      </c>
      <c r="T171" s="107">
        <f t="shared" si="18"/>
        <v>8616923</v>
      </c>
      <c r="U171" s="107"/>
      <c r="W171" s="22"/>
      <c r="X171" s="22"/>
      <c r="Y171" s="106"/>
    </row>
    <row r="172" spans="1:25" x14ac:dyDescent="0.2">
      <c r="A172" s="1"/>
      <c r="B172" s="1"/>
      <c r="C172" s="16"/>
      <c r="D172" s="16"/>
      <c r="E172" s="16"/>
      <c r="F172" s="16"/>
      <c r="G172" s="16"/>
      <c r="H172" s="17"/>
      <c r="I172" s="17"/>
      <c r="M172" s="20"/>
      <c r="N172" s="90"/>
      <c r="O172" s="103"/>
      <c r="Q172" s="22"/>
      <c r="R172" s="22"/>
      <c r="S172" s="104"/>
      <c r="T172" s="107"/>
      <c r="U172" s="107"/>
      <c r="W172" s="22"/>
      <c r="X172" s="22"/>
      <c r="Y172" s="106"/>
    </row>
    <row r="173" spans="1:25" x14ac:dyDescent="0.2">
      <c r="A173" s="1" t="s">
        <v>194</v>
      </c>
      <c r="B173" s="1"/>
      <c r="C173" s="16">
        <v>176532560</v>
      </c>
      <c r="D173" s="16">
        <v>243403171</v>
      </c>
      <c r="E173" s="16"/>
      <c r="F173" s="16"/>
      <c r="G173" s="16"/>
      <c r="H173" s="17"/>
      <c r="I173" s="17">
        <v>419935731</v>
      </c>
      <c r="L173" s="5" t="str">
        <f t="shared" si="14"/>
        <v>Torrance</v>
      </c>
      <c r="M173" s="20">
        <f t="shared" si="15"/>
        <v>176532560</v>
      </c>
      <c r="N173" s="90">
        <f t="shared" si="16"/>
        <v>243403171</v>
      </c>
      <c r="O173" s="103">
        <f t="shared" si="17"/>
        <v>419935731</v>
      </c>
      <c r="Q173" s="22">
        <f>'Debt Service Rate Setting'!C173</f>
        <v>177535560</v>
      </c>
      <c r="R173" s="22">
        <f>'Debt Service Rate Setting'!D173</f>
        <v>243146339</v>
      </c>
      <c r="S173" s="104">
        <f t="shared" si="19"/>
        <v>420681899</v>
      </c>
      <c r="T173" s="107">
        <f t="shared" si="18"/>
        <v>746168</v>
      </c>
      <c r="U173" s="107"/>
      <c r="V173" s="5" t="str">
        <f>L173</f>
        <v>Torrance</v>
      </c>
      <c r="W173" s="22">
        <f>I173</f>
        <v>419935731</v>
      </c>
      <c r="X173" s="22"/>
      <c r="Y173" s="106"/>
    </row>
    <row r="174" spans="1:25" x14ac:dyDescent="0.2">
      <c r="A174" s="1" t="s">
        <v>195</v>
      </c>
      <c r="B174" s="19" t="s">
        <v>69</v>
      </c>
      <c r="C174" s="16">
        <v>416447</v>
      </c>
      <c r="D174" s="16">
        <v>1717787</v>
      </c>
      <c r="E174" s="16"/>
      <c r="F174" s="16"/>
      <c r="G174" s="16"/>
      <c r="H174" s="17">
        <v>2134234</v>
      </c>
      <c r="I174" s="17"/>
      <c r="L174" s="5" t="str">
        <f t="shared" si="14"/>
        <v xml:space="preserve">            Encino</v>
      </c>
      <c r="M174" s="20">
        <f t="shared" si="15"/>
        <v>416447</v>
      </c>
      <c r="N174" s="90">
        <f t="shared" si="16"/>
        <v>1717787</v>
      </c>
      <c r="O174" s="103">
        <f t="shared" si="17"/>
        <v>2134234</v>
      </c>
      <c r="Q174" s="22">
        <f>'Debt Service Rate Setting'!C174</f>
        <v>426311</v>
      </c>
      <c r="R174" s="22">
        <f>'Debt Service Rate Setting'!D174</f>
        <v>1717793</v>
      </c>
      <c r="S174" s="104">
        <f t="shared" si="19"/>
        <v>2144104</v>
      </c>
      <c r="T174" s="107">
        <f t="shared" si="18"/>
        <v>9870</v>
      </c>
      <c r="U174" s="107"/>
      <c r="W174" s="22"/>
      <c r="X174" s="22"/>
      <c r="Y174" s="106"/>
    </row>
    <row r="175" spans="1:25" x14ac:dyDescent="0.2">
      <c r="A175" s="1" t="s">
        <v>196</v>
      </c>
      <c r="B175" s="19" t="s">
        <v>110</v>
      </c>
      <c r="C175" s="16">
        <v>6402837</v>
      </c>
      <c r="D175" s="16">
        <v>17569205</v>
      </c>
      <c r="E175" s="16"/>
      <c r="F175" s="16"/>
      <c r="G175" s="16"/>
      <c r="H175" s="17">
        <v>23972042</v>
      </c>
      <c r="I175" s="17"/>
      <c r="L175" s="5" t="str">
        <f t="shared" si="14"/>
        <v xml:space="preserve">            Estancia</v>
      </c>
      <c r="M175" s="20">
        <f t="shared" si="15"/>
        <v>6402837</v>
      </c>
      <c r="N175" s="90">
        <f t="shared" si="16"/>
        <v>17569205</v>
      </c>
      <c r="O175" s="103">
        <f t="shared" si="17"/>
        <v>23972042</v>
      </c>
      <c r="Q175" s="22">
        <f>'Debt Service Rate Setting'!C175</f>
        <v>6455241</v>
      </c>
      <c r="R175" s="22">
        <f>'Debt Service Rate Setting'!D175</f>
        <v>17542803</v>
      </c>
      <c r="S175" s="104">
        <f t="shared" si="19"/>
        <v>23998044</v>
      </c>
      <c r="T175" s="107">
        <f t="shared" si="18"/>
        <v>26002</v>
      </c>
      <c r="U175" s="107"/>
      <c r="W175" s="22"/>
      <c r="X175" s="22"/>
      <c r="Y175" s="106"/>
    </row>
    <row r="176" spans="1:25" x14ac:dyDescent="0.2">
      <c r="A176" s="1" t="s">
        <v>197</v>
      </c>
      <c r="B176" s="19" t="s">
        <v>32</v>
      </c>
      <c r="C176" s="16">
        <v>17014899</v>
      </c>
      <c r="D176" s="16">
        <v>31924564</v>
      </c>
      <c r="E176" s="16"/>
      <c r="F176" s="16"/>
      <c r="G176" s="16"/>
      <c r="H176" s="17">
        <v>48939463</v>
      </c>
      <c r="I176" s="17"/>
      <c r="L176" s="5" t="str">
        <f t="shared" si="14"/>
        <v xml:space="preserve">            Moriarty</v>
      </c>
      <c r="M176" s="20">
        <f t="shared" si="15"/>
        <v>17014899</v>
      </c>
      <c r="N176" s="90">
        <f t="shared" si="16"/>
        <v>31924564</v>
      </c>
      <c r="O176" s="103">
        <f t="shared" si="17"/>
        <v>48939463</v>
      </c>
      <c r="Q176" s="22">
        <f>'Debt Service Rate Setting'!C176</f>
        <v>17021496</v>
      </c>
      <c r="R176" s="22">
        <f>'Debt Service Rate Setting'!D176</f>
        <v>31729978</v>
      </c>
      <c r="S176" s="104">
        <f t="shared" si="19"/>
        <v>48751474</v>
      </c>
      <c r="T176" s="107">
        <f t="shared" si="18"/>
        <v>-187989</v>
      </c>
      <c r="U176" s="107"/>
      <c r="W176" s="22"/>
      <c r="X176" s="22"/>
      <c r="Y176" s="106"/>
    </row>
    <row r="177" spans="1:25" x14ac:dyDescent="0.2">
      <c r="A177" s="1" t="s">
        <v>198</v>
      </c>
      <c r="B177" s="19" t="s">
        <v>112</v>
      </c>
      <c r="C177" s="16">
        <v>6197924</v>
      </c>
      <c r="D177" s="16">
        <v>3848410</v>
      </c>
      <c r="E177" s="16"/>
      <c r="F177" s="16"/>
      <c r="G177" s="16"/>
      <c r="H177" s="17">
        <v>10046334</v>
      </c>
      <c r="I177" s="17"/>
      <c r="L177" s="5" t="str">
        <f t="shared" si="14"/>
        <v xml:space="preserve">            Mountainair</v>
      </c>
      <c r="M177" s="20">
        <f t="shared" si="15"/>
        <v>6197924</v>
      </c>
      <c r="N177" s="90">
        <f t="shared" si="16"/>
        <v>3848410</v>
      </c>
      <c r="O177" s="103">
        <f t="shared" si="17"/>
        <v>10046334</v>
      </c>
      <c r="Q177" s="22">
        <f>'Debt Service Rate Setting'!C177</f>
        <v>6260895</v>
      </c>
      <c r="R177" s="22">
        <f>'Debt Service Rate Setting'!D177</f>
        <v>3848398</v>
      </c>
      <c r="S177" s="104">
        <f t="shared" si="19"/>
        <v>10109293</v>
      </c>
      <c r="T177" s="107">
        <f t="shared" si="18"/>
        <v>62959</v>
      </c>
      <c r="U177" s="107"/>
      <c r="W177" s="22"/>
      <c r="X177" s="22"/>
      <c r="Y177" s="106"/>
    </row>
    <row r="178" spans="1:25" x14ac:dyDescent="0.2">
      <c r="A178" s="1" t="s">
        <v>199</v>
      </c>
      <c r="B178" s="19" t="s">
        <v>200</v>
      </c>
      <c r="C178" s="16">
        <v>809203</v>
      </c>
      <c r="D178" s="16">
        <v>949632</v>
      </c>
      <c r="E178" s="16"/>
      <c r="F178" s="16"/>
      <c r="G178" s="16"/>
      <c r="H178" s="17">
        <v>1758835</v>
      </c>
      <c r="I178" s="17"/>
      <c r="L178" s="5" t="str">
        <f t="shared" si="14"/>
        <v xml:space="preserve">            Willard</v>
      </c>
      <c r="M178" s="20">
        <f t="shared" si="15"/>
        <v>809203</v>
      </c>
      <c r="N178" s="90">
        <f t="shared" si="16"/>
        <v>949632</v>
      </c>
      <c r="O178" s="103">
        <f t="shared" si="17"/>
        <v>1758835</v>
      </c>
      <c r="Q178" s="22">
        <f>'Debt Service Rate Setting'!C178</f>
        <v>823854</v>
      </c>
      <c r="R178" s="22">
        <f>'Debt Service Rate Setting'!D178</f>
        <v>949543</v>
      </c>
      <c r="S178" s="104">
        <f t="shared" si="19"/>
        <v>1773397</v>
      </c>
      <c r="T178" s="107">
        <f t="shared" si="18"/>
        <v>14562</v>
      </c>
      <c r="U178" s="107"/>
      <c r="W178" s="22"/>
      <c r="X178" s="22"/>
      <c r="Y178" s="106"/>
    </row>
    <row r="179" spans="1:25" x14ac:dyDescent="0.2">
      <c r="A179" s="1"/>
      <c r="B179" s="1"/>
      <c r="C179" s="16"/>
      <c r="D179" s="16"/>
      <c r="E179" s="16"/>
      <c r="F179" s="16"/>
      <c r="G179" s="16"/>
      <c r="H179" s="17"/>
      <c r="I179" s="17"/>
      <c r="M179" s="20"/>
      <c r="N179" s="90"/>
      <c r="O179" s="103"/>
      <c r="Q179" s="22"/>
      <c r="R179" s="22"/>
      <c r="S179" s="104"/>
      <c r="T179" s="107"/>
      <c r="U179" s="107"/>
      <c r="W179" s="22"/>
      <c r="X179" s="22"/>
      <c r="Y179" s="106"/>
    </row>
    <row r="180" spans="1:25" x14ac:dyDescent="0.2">
      <c r="A180" s="1" t="s">
        <v>201</v>
      </c>
      <c r="B180" s="1"/>
      <c r="C180" s="16">
        <v>39755821</v>
      </c>
      <c r="D180" s="16">
        <v>122119255</v>
      </c>
      <c r="E180" s="16">
        <v>9571449.1600000001</v>
      </c>
      <c r="F180" s="16">
        <v>2055452.85</v>
      </c>
      <c r="G180" s="16"/>
      <c r="H180" s="18"/>
      <c r="I180" s="18">
        <v>173501978.00999999</v>
      </c>
      <c r="L180" s="5" t="str">
        <f t="shared" si="14"/>
        <v>Union</v>
      </c>
      <c r="M180" s="20">
        <f t="shared" si="15"/>
        <v>39755821</v>
      </c>
      <c r="N180" s="90">
        <f t="shared" si="16"/>
        <v>122119255</v>
      </c>
      <c r="O180" s="103">
        <f t="shared" si="17"/>
        <v>161875076</v>
      </c>
      <c r="Q180" s="22">
        <f>'Debt Service Rate Setting'!C180</f>
        <v>39786591</v>
      </c>
      <c r="R180" s="22">
        <f>'Debt Service Rate Setting'!D180</f>
        <v>123919169</v>
      </c>
      <c r="S180" s="104">
        <f t="shared" si="19"/>
        <v>163705760</v>
      </c>
      <c r="T180" s="107">
        <f t="shared" si="18"/>
        <v>1830684</v>
      </c>
      <c r="U180" s="107"/>
      <c r="V180" s="5" t="str">
        <f>L180</f>
        <v>Union</v>
      </c>
      <c r="W180" s="22">
        <f>I180</f>
        <v>173501978.00999999</v>
      </c>
      <c r="X180" s="22"/>
      <c r="Y180" s="106"/>
    </row>
    <row r="181" spans="1:25" x14ac:dyDescent="0.2">
      <c r="A181" s="1" t="s">
        <v>202</v>
      </c>
      <c r="B181" s="19" t="s">
        <v>29</v>
      </c>
      <c r="C181" s="16">
        <v>18444486</v>
      </c>
      <c r="D181" s="16">
        <v>13517208</v>
      </c>
      <c r="E181" s="16"/>
      <c r="F181" s="16"/>
      <c r="G181" s="16"/>
      <c r="H181" s="17">
        <v>31961694</v>
      </c>
      <c r="I181" s="17"/>
      <c r="L181" s="5" t="str">
        <f t="shared" si="14"/>
        <v xml:space="preserve">            Clayton</v>
      </c>
      <c r="M181" s="20">
        <f t="shared" si="15"/>
        <v>18444486</v>
      </c>
      <c r="N181" s="90">
        <f t="shared" si="16"/>
        <v>13517208</v>
      </c>
      <c r="O181" s="103">
        <f t="shared" si="17"/>
        <v>31961694</v>
      </c>
      <c r="Q181" s="22">
        <f>'Debt Service Rate Setting'!C181</f>
        <v>18454256</v>
      </c>
      <c r="R181" s="22">
        <f>'Debt Service Rate Setting'!D181</f>
        <v>13517143</v>
      </c>
      <c r="S181" s="104">
        <f t="shared" si="19"/>
        <v>31971399</v>
      </c>
      <c r="T181" s="107">
        <f t="shared" si="18"/>
        <v>9705</v>
      </c>
      <c r="U181" s="107"/>
      <c r="W181" s="22"/>
      <c r="X181" s="22"/>
      <c r="Y181" s="106"/>
    </row>
    <row r="182" spans="1:25" x14ac:dyDescent="0.2">
      <c r="A182" s="1" t="s">
        <v>203</v>
      </c>
      <c r="B182" s="19" t="s">
        <v>204</v>
      </c>
      <c r="C182" s="16">
        <v>932584</v>
      </c>
      <c r="D182" s="16">
        <v>1454986</v>
      </c>
      <c r="E182" s="16"/>
      <c r="F182" s="16"/>
      <c r="G182" s="16"/>
      <c r="H182" s="17">
        <v>2387570</v>
      </c>
      <c r="I182" s="17"/>
      <c r="L182" s="5" t="str">
        <f t="shared" si="14"/>
        <v xml:space="preserve">            Des Moines</v>
      </c>
      <c r="M182" s="20">
        <f t="shared" si="15"/>
        <v>932584</v>
      </c>
      <c r="N182" s="90">
        <f t="shared" si="16"/>
        <v>1454986</v>
      </c>
      <c r="O182" s="103">
        <f t="shared" si="17"/>
        <v>2387570</v>
      </c>
      <c r="Q182" s="22">
        <f>'Debt Service Rate Setting'!C182</f>
        <v>937584</v>
      </c>
      <c r="R182" s="22">
        <f>'Debt Service Rate Setting'!D182</f>
        <v>1456396</v>
      </c>
      <c r="S182" s="104">
        <f t="shared" si="19"/>
        <v>2393980</v>
      </c>
      <c r="T182" s="107">
        <f t="shared" si="18"/>
        <v>6410</v>
      </c>
      <c r="U182" s="107"/>
      <c r="W182" s="22"/>
      <c r="X182" s="22"/>
      <c r="Y182" s="106"/>
    </row>
    <row r="183" spans="1:25" x14ac:dyDescent="0.2">
      <c r="A183" s="1" t="s">
        <v>205</v>
      </c>
      <c r="B183" s="19" t="s">
        <v>206</v>
      </c>
      <c r="C183" s="16">
        <v>538389</v>
      </c>
      <c r="D183" s="16">
        <v>818555</v>
      </c>
      <c r="E183" s="16"/>
      <c r="F183" s="16"/>
      <c r="G183" s="16"/>
      <c r="H183" s="17">
        <v>1356944</v>
      </c>
      <c r="I183" s="17"/>
      <c r="L183" s="5" t="str">
        <f t="shared" si="14"/>
        <v xml:space="preserve">            Folsom</v>
      </c>
      <c r="M183" s="20">
        <f t="shared" si="15"/>
        <v>538389</v>
      </c>
      <c r="N183" s="90">
        <f t="shared" si="16"/>
        <v>818555</v>
      </c>
      <c r="O183" s="103">
        <f t="shared" si="17"/>
        <v>1356944</v>
      </c>
      <c r="Q183" s="22">
        <f>'Debt Service Rate Setting'!C183</f>
        <v>538389</v>
      </c>
      <c r="R183" s="22">
        <f>'Debt Service Rate Setting'!D183</f>
        <v>818555</v>
      </c>
      <c r="S183" s="104">
        <f t="shared" si="19"/>
        <v>1356944</v>
      </c>
      <c r="T183" s="107">
        <f t="shared" si="18"/>
        <v>0</v>
      </c>
      <c r="U183" s="107"/>
      <c r="W183" s="22"/>
      <c r="X183" s="22"/>
      <c r="Y183" s="106"/>
    </row>
    <row r="184" spans="1:25" x14ac:dyDescent="0.2">
      <c r="A184" s="1" t="s">
        <v>207</v>
      </c>
      <c r="B184" s="19" t="s">
        <v>208</v>
      </c>
      <c r="C184" s="16">
        <v>122477</v>
      </c>
      <c r="D184" s="16">
        <v>604861</v>
      </c>
      <c r="E184" s="16"/>
      <c r="F184" s="16"/>
      <c r="G184" s="16"/>
      <c r="H184" s="17">
        <v>727338</v>
      </c>
      <c r="I184" s="17"/>
      <c r="L184" s="5" t="str">
        <f t="shared" si="14"/>
        <v xml:space="preserve">            Grenville</v>
      </c>
      <c r="M184" s="20">
        <f t="shared" si="15"/>
        <v>122477</v>
      </c>
      <c r="N184" s="90">
        <f t="shared" si="16"/>
        <v>604861</v>
      </c>
      <c r="O184" s="103">
        <f t="shared" si="17"/>
        <v>727338</v>
      </c>
      <c r="Q184" s="22">
        <f>'Debt Service Rate Setting'!C184</f>
        <v>122477</v>
      </c>
      <c r="R184" s="22">
        <f>'Debt Service Rate Setting'!D184</f>
        <v>604861</v>
      </c>
      <c r="S184" s="104">
        <f t="shared" si="19"/>
        <v>727338</v>
      </c>
      <c r="T184" s="107">
        <f t="shared" si="18"/>
        <v>0</v>
      </c>
      <c r="U184" s="107"/>
      <c r="W184" s="22"/>
      <c r="X184" s="22"/>
      <c r="Y184" s="106"/>
    </row>
    <row r="185" spans="1:25" x14ac:dyDescent="0.2">
      <c r="A185" s="1"/>
      <c r="B185" s="1"/>
      <c r="C185" s="16"/>
      <c r="D185" s="16"/>
      <c r="E185" s="16"/>
      <c r="F185" s="16"/>
      <c r="G185" s="16"/>
      <c r="H185" s="17"/>
      <c r="I185" s="17"/>
      <c r="M185" s="20"/>
      <c r="N185" s="90"/>
      <c r="O185" s="103"/>
      <c r="Q185" s="22"/>
      <c r="R185" s="22"/>
      <c r="S185" s="104"/>
      <c r="T185" s="107"/>
      <c r="U185" s="107"/>
      <c r="W185" s="22"/>
      <c r="X185" s="22"/>
      <c r="Y185" s="106"/>
    </row>
    <row r="186" spans="1:25" x14ac:dyDescent="0.2">
      <c r="A186" s="1" t="s">
        <v>209</v>
      </c>
      <c r="B186" s="1"/>
      <c r="C186" s="16">
        <v>1030782079</v>
      </c>
      <c r="D186" s="16">
        <v>442536410</v>
      </c>
      <c r="E186" s="16"/>
      <c r="F186" s="16"/>
      <c r="G186" s="16"/>
      <c r="H186" s="17"/>
      <c r="I186" s="17">
        <v>1473318489</v>
      </c>
      <c r="L186" s="5" t="str">
        <f t="shared" si="14"/>
        <v>Valencia</v>
      </c>
      <c r="M186" s="20">
        <f t="shared" si="15"/>
        <v>1030782079</v>
      </c>
      <c r="N186" s="90">
        <f t="shared" si="16"/>
        <v>442536410</v>
      </c>
      <c r="O186" s="103">
        <f t="shared" si="17"/>
        <v>1473318489</v>
      </c>
      <c r="Q186" s="22">
        <f>'Debt Service Rate Setting'!C186</f>
        <v>1032431351</v>
      </c>
      <c r="R186" s="22">
        <f>'Debt Service Rate Setting'!D186</f>
        <v>447094723</v>
      </c>
      <c r="S186" s="104">
        <f t="shared" si="19"/>
        <v>1479526074</v>
      </c>
      <c r="T186" s="107">
        <f t="shared" si="18"/>
        <v>6207585</v>
      </c>
      <c r="U186" s="107"/>
      <c r="V186" s="5" t="str">
        <f>L186</f>
        <v>Valencia</v>
      </c>
      <c r="W186" s="22">
        <f>I186</f>
        <v>1473318489</v>
      </c>
      <c r="X186" s="22"/>
      <c r="Y186" s="106"/>
    </row>
    <row r="187" spans="1:25" x14ac:dyDescent="0.2">
      <c r="A187" s="1" t="s">
        <v>210</v>
      </c>
      <c r="B187" s="19" t="s">
        <v>60</v>
      </c>
      <c r="C187" s="16">
        <v>74465958</v>
      </c>
      <c r="D187" s="16">
        <v>63531708</v>
      </c>
      <c r="E187" s="16"/>
      <c r="F187" s="16"/>
      <c r="G187" s="16"/>
      <c r="H187" s="17">
        <v>137997666</v>
      </c>
      <c r="I187" s="17"/>
      <c r="L187" s="5" t="str">
        <f t="shared" si="14"/>
        <v xml:space="preserve">            Belen</v>
      </c>
      <c r="M187" s="20">
        <f t="shared" si="15"/>
        <v>74465958</v>
      </c>
      <c r="N187" s="90">
        <f t="shared" si="16"/>
        <v>63531708</v>
      </c>
      <c r="O187" s="103">
        <f t="shared" si="17"/>
        <v>137997666</v>
      </c>
      <c r="Q187" s="22">
        <f>'Debt Service Rate Setting'!C187</f>
        <v>74422717</v>
      </c>
      <c r="R187" s="22">
        <f>'Debt Service Rate Setting'!D187</f>
        <v>64470058</v>
      </c>
      <c r="S187" s="104">
        <f t="shared" si="19"/>
        <v>138892775</v>
      </c>
      <c r="T187" s="107">
        <f t="shared" si="18"/>
        <v>895109</v>
      </c>
      <c r="U187" s="107"/>
      <c r="W187" s="22"/>
      <c r="X187" s="22"/>
      <c r="Y187" s="106"/>
    </row>
    <row r="188" spans="1:25" x14ac:dyDescent="0.2">
      <c r="A188" s="1" t="s">
        <v>211</v>
      </c>
      <c r="B188" s="19" t="s">
        <v>212</v>
      </c>
      <c r="C188" s="16">
        <v>81191126</v>
      </c>
      <c r="D188" s="16">
        <v>14638175</v>
      </c>
      <c r="E188" s="16"/>
      <c r="F188" s="16"/>
      <c r="G188" s="16"/>
      <c r="H188" s="17">
        <v>95829301</v>
      </c>
      <c r="I188" s="17"/>
      <c r="L188" s="5" t="str">
        <f t="shared" si="14"/>
        <v xml:space="preserve">            Bosque Farms</v>
      </c>
      <c r="M188" s="20">
        <f t="shared" si="15"/>
        <v>81191126</v>
      </c>
      <c r="N188" s="90">
        <f t="shared" si="16"/>
        <v>14638175</v>
      </c>
      <c r="O188" s="103">
        <f t="shared" si="17"/>
        <v>95829301</v>
      </c>
      <c r="Q188" s="22">
        <f>'Debt Service Rate Setting'!C188</f>
        <v>81513312</v>
      </c>
      <c r="R188" s="22">
        <f>'Debt Service Rate Setting'!D188</f>
        <v>14954405</v>
      </c>
      <c r="S188" s="104">
        <f t="shared" si="19"/>
        <v>96467717</v>
      </c>
      <c r="T188" s="107">
        <f t="shared" si="18"/>
        <v>638416</v>
      </c>
      <c r="U188" s="107"/>
      <c r="W188" s="22"/>
      <c r="X188" s="22"/>
      <c r="Y188" s="106"/>
    </row>
    <row r="189" spans="1:25" x14ac:dyDescent="0.2">
      <c r="A189" s="1" t="s">
        <v>213</v>
      </c>
      <c r="B189" s="19" t="s">
        <v>29</v>
      </c>
      <c r="C189" s="16">
        <v>285331983</v>
      </c>
      <c r="D189" s="16">
        <v>102860106</v>
      </c>
      <c r="E189" s="16"/>
      <c r="F189" s="16"/>
      <c r="G189" s="16"/>
      <c r="H189" s="17">
        <v>388192089</v>
      </c>
      <c r="I189" s="17"/>
      <c r="L189" s="5" t="str">
        <f t="shared" si="14"/>
        <v xml:space="preserve">            Los Lunas</v>
      </c>
      <c r="M189" s="20">
        <f t="shared" si="15"/>
        <v>285331983</v>
      </c>
      <c r="N189" s="90">
        <f t="shared" si="16"/>
        <v>102860106</v>
      </c>
      <c r="O189" s="103">
        <f t="shared" si="17"/>
        <v>388192089</v>
      </c>
      <c r="Q189" s="22">
        <f>'Debt Service Rate Setting'!C189</f>
        <v>285514008</v>
      </c>
      <c r="R189" s="22">
        <f>'Debt Service Rate Setting'!D189</f>
        <v>105618719</v>
      </c>
      <c r="S189" s="104">
        <f t="shared" si="19"/>
        <v>391132727</v>
      </c>
      <c r="T189" s="107">
        <f t="shared" si="18"/>
        <v>2940638</v>
      </c>
      <c r="U189" s="107"/>
      <c r="W189" s="22"/>
      <c r="X189" s="22"/>
      <c r="Y189" s="106"/>
    </row>
    <row r="190" spans="1:25" x14ac:dyDescent="0.2">
      <c r="A190" s="1" t="s">
        <v>214</v>
      </c>
      <c r="B190" s="19" t="s">
        <v>215</v>
      </c>
      <c r="C190" s="16">
        <v>57512097</v>
      </c>
      <c r="D190" s="16">
        <v>6087594</v>
      </c>
      <c r="E190" s="16"/>
      <c r="F190" s="16"/>
      <c r="G190" s="16"/>
      <c r="H190" s="17">
        <v>63599691</v>
      </c>
      <c r="I190"/>
      <c r="L190" s="5" t="str">
        <f t="shared" si="14"/>
        <v xml:space="preserve">            Peralta</v>
      </c>
      <c r="M190" s="20">
        <f t="shared" si="15"/>
        <v>57512097</v>
      </c>
      <c r="N190" s="90">
        <f t="shared" si="16"/>
        <v>6087594</v>
      </c>
      <c r="O190" s="103">
        <f t="shared" si="17"/>
        <v>63599691</v>
      </c>
      <c r="Q190" s="22">
        <f>'Debt Service Rate Setting'!C190</f>
        <v>57766700</v>
      </c>
      <c r="R190" s="22">
        <f>'Debt Service Rate Setting'!D190</f>
        <v>6371026</v>
      </c>
      <c r="S190" s="104">
        <f t="shared" si="19"/>
        <v>64137726</v>
      </c>
      <c r="T190" s="107">
        <f t="shared" si="18"/>
        <v>538035</v>
      </c>
      <c r="U190" s="107"/>
      <c r="W190" s="22"/>
      <c r="X190" s="22"/>
      <c r="Y190" s="106"/>
    </row>
    <row r="191" spans="1:25" x14ac:dyDescent="0.2">
      <c r="A191" s="1" t="s">
        <v>216</v>
      </c>
      <c r="B191" s="19" t="s">
        <v>217</v>
      </c>
      <c r="C191" s="16">
        <v>77232031</v>
      </c>
      <c r="D191" s="16">
        <v>10041009</v>
      </c>
      <c r="E191" s="16"/>
      <c r="F191" s="16"/>
      <c r="G191" s="16"/>
      <c r="H191" s="17">
        <v>87273040</v>
      </c>
      <c r="I191"/>
      <c r="L191" s="5" t="str">
        <f t="shared" si="14"/>
        <v xml:space="preserve">            Rio Communities</v>
      </c>
      <c r="M191" s="20">
        <f t="shared" si="15"/>
        <v>77232031</v>
      </c>
      <c r="N191" s="90">
        <f t="shared" si="16"/>
        <v>10041009</v>
      </c>
      <c r="O191" s="103">
        <f t="shared" si="17"/>
        <v>87273040</v>
      </c>
      <c r="Q191" s="22">
        <f>'Debt Service Rate Setting'!C191</f>
        <v>77436505</v>
      </c>
      <c r="R191" s="22">
        <f>'Debt Service Rate Setting'!D191</f>
        <v>10123166</v>
      </c>
      <c r="S191" s="104">
        <f t="shared" si="19"/>
        <v>87559671</v>
      </c>
      <c r="T191" s="107">
        <f t="shared" si="18"/>
        <v>286631</v>
      </c>
      <c r="U191" s="107"/>
      <c r="W191" s="22"/>
      <c r="X191" s="22"/>
      <c r="Y191" s="106"/>
    </row>
    <row r="192" spans="1:25" x14ac:dyDescent="0.2">
      <c r="A192" s="39" t="s">
        <v>218</v>
      </c>
      <c r="B192" s="24" t="s">
        <v>219</v>
      </c>
      <c r="C192" s="40">
        <v>35934821015</v>
      </c>
      <c r="D192" s="40">
        <v>18226388446</v>
      </c>
      <c r="E192" s="40">
        <v>5113859099.5200005</v>
      </c>
      <c r="F192" s="40">
        <v>1224319528.0699997</v>
      </c>
      <c r="G192" s="40">
        <v>199560582</v>
      </c>
      <c r="H192" s="24"/>
      <c r="I192" s="40">
        <v>60698948670.589996</v>
      </c>
      <c r="J192" s="41">
        <v>60698948670.590004</v>
      </c>
      <c r="K192" s="3" t="s">
        <v>220</v>
      </c>
      <c r="L192" s="5" t="str">
        <f t="shared" si="14"/>
        <v>GRAND TOTAL</v>
      </c>
      <c r="M192" s="20">
        <f t="shared" si="15"/>
        <v>35934821015</v>
      </c>
      <c r="N192" s="90">
        <f t="shared" si="16"/>
        <v>18226388446</v>
      </c>
      <c r="O192" s="103">
        <f t="shared" si="17"/>
        <v>54161209461</v>
      </c>
      <c r="Q192" s="22">
        <f>'Debt Service Rate Setting'!C192</f>
        <v>35934821015</v>
      </c>
      <c r="R192" s="22">
        <f>'Debt Service Rate Setting'!D192</f>
        <v>18226388446</v>
      </c>
      <c r="S192" s="104">
        <f t="shared" si="19"/>
        <v>54161209461</v>
      </c>
      <c r="T192" s="107">
        <f t="shared" si="18"/>
        <v>0</v>
      </c>
      <c r="U192" s="107"/>
      <c r="V192" s="5" t="str">
        <f>L192</f>
        <v>GRAND TOTAL</v>
      </c>
      <c r="W192" s="22">
        <f>I192</f>
        <v>60698948670.589996</v>
      </c>
      <c r="X192" s="22"/>
      <c r="Y192" s="106"/>
    </row>
    <row r="193" spans="1:25" x14ac:dyDescent="0.2">
      <c r="A193" s="42" t="s">
        <v>218</v>
      </c>
      <c r="B193" s="43" t="s">
        <v>221</v>
      </c>
      <c r="C193" s="44">
        <v>24304107663</v>
      </c>
      <c r="D193" s="44">
        <v>9382785804</v>
      </c>
      <c r="E193" s="44">
        <v>56195676.119999886</v>
      </c>
      <c r="F193" s="44">
        <v>12243332.400000334</v>
      </c>
      <c r="G193" s="44">
        <v>0</v>
      </c>
      <c r="H193" s="44">
        <v>33755332475.519997</v>
      </c>
      <c r="I193" s="43"/>
      <c r="L193" s="5" t="str">
        <f t="shared" si="14"/>
        <v>GRAND TOTAL</v>
      </c>
      <c r="M193" s="20">
        <f t="shared" si="15"/>
        <v>24304107663</v>
      </c>
      <c r="N193" s="90">
        <f t="shared" si="16"/>
        <v>9382785804</v>
      </c>
      <c r="O193" s="103">
        <f t="shared" si="17"/>
        <v>33686893467</v>
      </c>
      <c r="Q193" s="22">
        <f>'Debt Service Rate Setting'!C193</f>
        <v>24352630281</v>
      </c>
      <c r="R193" s="22">
        <f>'Debt Service Rate Setting'!D193</f>
        <v>9454059187</v>
      </c>
      <c r="S193" s="104">
        <f t="shared" si="19"/>
        <v>33806689468</v>
      </c>
      <c r="T193" s="107">
        <f t="shared" si="18"/>
        <v>119796001</v>
      </c>
      <c r="U193" s="107"/>
      <c r="W193" s="22"/>
      <c r="X193" s="22"/>
      <c r="Y193" s="106"/>
    </row>
    <row r="194" spans="1:25" x14ac:dyDescent="0.2">
      <c r="A194" s="45"/>
      <c r="B194" s="45"/>
      <c r="C194" s="45"/>
      <c r="D194" s="46"/>
      <c r="E194" s="1"/>
      <c r="F194" s="1"/>
      <c r="G194" s="35" t="s">
        <v>220</v>
      </c>
      <c r="H194" s="35">
        <v>33755332475.52</v>
      </c>
      <c r="I194" s="1"/>
      <c r="M194" s="20"/>
      <c r="N194" s="90"/>
      <c r="O194" s="103"/>
      <c r="Q194" s="22"/>
      <c r="R194" s="22"/>
      <c r="S194" s="104"/>
      <c r="T194" s="107"/>
      <c r="U194" s="107"/>
      <c r="W194" s="22"/>
      <c r="X194" s="22"/>
      <c r="Y194" s="106"/>
    </row>
    <row r="195" spans="1:25" x14ac:dyDescent="0.2">
      <c r="A195" s="46"/>
      <c r="B195" s="1"/>
      <c r="C195" s="35">
        <v>35934821015</v>
      </c>
      <c r="D195" s="35">
        <v>18329455807</v>
      </c>
      <c r="E195" s="47">
        <v>5313419681.5199995</v>
      </c>
      <c r="F195" s="35">
        <v>1224319528.0700002</v>
      </c>
      <c r="G195" s="48" t="s">
        <v>222</v>
      </c>
      <c r="H195" s="46">
        <v>34500599973.520004</v>
      </c>
      <c r="I195" s="45"/>
      <c r="M195" s="20">
        <f t="shared" si="15"/>
        <v>35934821015</v>
      </c>
      <c r="N195" s="90">
        <f t="shared" si="16"/>
        <v>18329455807</v>
      </c>
      <c r="O195" s="103">
        <f>M195+N195</f>
        <v>54264276822</v>
      </c>
      <c r="Q195" s="22">
        <f>'Debt Service Rate Setting'!C195</f>
        <v>0</v>
      </c>
      <c r="R195" s="22">
        <f>'Debt Service Rate Setting'!D195</f>
        <v>0</v>
      </c>
      <c r="S195" s="104">
        <f t="shared" si="19"/>
        <v>0</v>
      </c>
      <c r="T195" s="107">
        <f t="shared" ref="T195" si="20">O195-S195</f>
        <v>54264276822</v>
      </c>
      <c r="U195" s="107"/>
      <c r="W195" s="22"/>
      <c r="X195" s="22"/>
      <c r="Y195" s="106"/>
    </row>
    <row r="196" spans="1:25" x14ac:dyDescent="0.2">
      <c r="A196" s="1"/>
      <c r="B196" s="1"/>
      <c r="C196" s="49"/>
      <c r="D196" s="50"/>
      <c r="E196" s="50"/>
      <c r="F196" s="50"/>
      <c r="G196" s="50"/>
      <c r="H196" s="50"/>
      <c r="I196" s="50"/>
      <c r="M196" s="20"/>
      <c r="N196" s="90"/>
      <c r="O196" s="103"/>
      <c r="Q196" s="22"/>
      <c r="R196" s="22"/>
      <c r="S196" s="104"/>
      <c r="T196" s="107"/>
      <c r="U196" s="107"/>
      <c r="W196" s="22"/>
      <c r="X196" s="22"/>
      <c r="Y196" s="106"/>
    </row>
    <row r="197" spans="1:25" x14ac:dyDescent="0.2">
      <c r="A197" s="2" t="s">
        <v>223</v>
      </c>
      <c r="B197" s="1"/>
      <c r="C197" s="51"/>
      <c r="D197" s="51"/>
      <c r="E197" s="50"/>
      <c r="F197" s="52"/>
      <c r="G197" s="50"/>
      <c r="H197" s="53"/>
      <c r="I197" s="53"/>
      <c r="L197" s="5" t="str">
        <f t="shared" si="14"/>
        <v>SPECIAL DISTRICT VALUATIONS (FOR GOB DEBT LEVY SETTING PURPOSES)</v>
      </c>
      <c r="M197" s="20"/>
      <c r="N197" s="90"/>
      <c r="O197" s="103"/>
      <c r="Q197" s="22"/>
      <c r="R197" s="22"/>
      <c r="S197" s="104"/>
      <c r="T197" s="107"/>
      <c r="U197" s="107"/>
      <c r="W197" s="22"/>
      <c r="X197" s="22"/>
      <c r="Y197" s="106"/>
    </row>
    <row r="198" spans="1:25" x14ac:dyDescent="0.2">
      <c r="A198" s="1"/>
      <c r="B198" s="1"/>
      <c r="C198" s="35"/>
      <c r="D198" s="35"/>
      <c r="E198" s="52"/>
      <c r="F198" s="50"/>
      <c r="G198" s="50"/>
      <c r="H198" s="50"/>
      <c r="I198" s="50"/>
      <c r="M198" s="20"/>
      <c r="N198" s="90"/>
      <c r="O198" s="103"/>
      <c r="Q198" s="22"/>
      <c r="R198" s="22"/>
      <c r="S198" s="104"/>
      <c r="T198" s="107"/>
      <c r="U198" s="107"/>
      <c r="W198" s="22"/>
      <c r="X198" s="22"/>
      <c r="Y198" s="106"/>
    </row>
    <row r="199" spans="1:25" x14ac:dyDescent="0.2">
      <c r="A199" s="23"/>
      <c r="B199" s="24"/>
      <c r="C199" s="25"/>
      <c r="D199" s="25"/>
      <c r="E199" s="54"/>
      <c r="F199" s="25"/>
      <c r="G199" s="55"/>
      <c r="H199" s="25"/>
      <c r="I199" s="8" t="s">
        <v>1</v>
      </c>
      <c r="M199" s="20"/>
      <c r="N199" s="90"/>
      <c r="O199" s="103"/>
      <c r="Q199" s="22"/>
      <c r="R199" s="22"/>
      <c r="S199" s="104"/>
      <c r="T199" s="107"/>
      <c r="U199" s="107"/>
      <c r="W199" s="22"/>
      <c r="X199" s="22"/>
      <c r="Y199" s="106"/>
    </row>
    <row r="200" spans="1:25" x14ac:dyDescent="0.2">
      <c r="A200" s="26"/>
      <c r="B200" s="12"/>
      <c r="C200" s="27" t="s">
        <v>2</v>
      </c>
      <c r="D200" s="27" t="s">
        <v>3</v>
      </c>
      <c r="E200" s="56" t="s">
        <v>224</v>
      </c>
      <c r="F200" s="57"/>
      <c r="G200" s="58"/>
      <c r="H200" s="27" t="s">
        <v>5</v>
      </c>
      <c r="I200" s="11" t="s">
        <v>225</v>
      </c>
      <c r="M200" s="20"/>
      <c r="N200" s="90"/>
      <c r="O200" s="103"/>
      <c r="Q200" s="22"/>
      <c r="R200" s="22"/>
      <c r="S200" s="104"/>
      <c r="T200" s="107"/>
      <c r="U200" s="107"/>
      <c r="W200" s="22"/>
      <c r="X200" s="22"/>
      <c r="Y200" s="106"/>
    </row>
    <row r="201" spans="1:25" x14ac:dyDescent="0.2">
      <c r="A201" s="13" t="s">
        <v>226</v>
      </c>
      <c r="B201" s="14"/>
      <c r="C201" s="29" t="s">
        <v>10</v>
      </c>
      <c r="D201" s="29" t="s">
        <v>10</v>
      </c>
      <c r="E201" s="59" t="s">
        <v>11</v>
      </c>
      <c r="F201" s="29" t="s">
        <v>12</v>
      </c>
      <c r="G201" s="60" t="s">
        <v>1</v>
      </c>
      <c r="H201" s="29" t="s">
        <v>11</v>
      </c>
      <c r="I201" s="14" t="s">
        <v>10</v>
      </c>
      <c r="L201" s="5" t="str">
        <f t="shared" ref="L201:L218" si="21">A201</f>
        <v>COUNTY/SPECIAL DISTRICT</v>
      </c>
      <c r="M201" s="20"/>
      <c r="N201" s="90"/>
      <c r="O201" s="103"/>
      <c r="Q201" s="22"/>
      <c r="R201" s="22"/>
      <c r="S201" s="104"/>
      <c r="T201" s="107"/>
      <c r="U201" s="107"/>
      <c r="W201" s="22"/>
      <c r="X201" s="22"/>
      <c r="Y201" s="106"/>
    </row>
    <row r="202" spans="1:25" x14ac:dyDescent="0.2">
      <c r="C202" s="41"/>
      <c r="D202" s="41"/>
      <c r="E202" s="61"/>
      <c r="F202" s="62"/>
      <c r="G202" s="63"/>
      <c r="M202" s="20"/>
      <c r="N202" s="90"/>
      <c r="O202" s="103"/>
      <c r="Q202" s="22"/>
      <c r="R202" s="22"/>
      <c r="S202" s="104"/>
      <c r="T202" s="107"/>
      <c r="U202" s="107"/>
      <c r="W202" s="22"/>
      <c r="X202" s="22"/>
      <c r="Y202" s="106"/>
    </row>
    <row r="203" spans="1:25" x14ac:dyDescent="0.2">
      <c r="A203" s="3" t="s">
        <v>13</v>
      </c>
      <c r="C203" s="41"/>
      <c r="D203" s="41"/>
      <c r="E203" s="61"/>
      <c r="F203" s="62"/>
      <c r="G203" s="63"/>
      <c r="L203" s="5" t="str">
        <f t="shared" si="21"/>
        <v>Bernalillo</v>
      </c>
      <c r="M203" s="20"/>
      <c r="N203" s="90"/>
      <c r="O203" s="103"/>
      <c r="Q203" s="22"/>
      <c r="R203" s="22"/>
      <c r="S203" s="104"/>
      <c r="T203" s="107"/>
      <c r="U203" s="107"/>
      <c r="V203" s="5" t="str">
        <f>L203</f>
        <v>Bernalillo</v>
      </c>
      <c r="W203" s="22"/>
      <c r="X203" s="22"/>
      <c r="Y203" s="106"/>
    </row>
    <row r="204" spans="1:25" x14ac:dyDescent="0.2">
      <c r="A204" s="64" t="s">
        <v>227</v>
      </c>
      <c r="C204" s="65">
        <v>12160243334</v>
      </c>
      <c r="D204" s="65">
        <v>3629934137</v>
      </c>
      <c r="E204" s="66"/>
      <c r="F204" s="67"/>
      <c r="G204" s="68"/>
      <c r="H204" s="69"/>
      <c r="I204" s="41">
        <v>15790177471</v>
      </c>
      <c r="L204" s="5" t="str">
        <f t="shared" si="21"/>
        <v>AMAFCA</v>
      </c>
      <c r="M204" s="20">
        <f t="shared" ref="M204:M218" si="22">C204</f>
        <v>12160243334</v>
      </c>
      <c r="N204" s="90">
        <f t="shared" ref="N204:N218" si="23">D204</f>
        <v>3629934137</v>
      </c>
      <c r="O204" s="103">
        <f t="shared" ref="O204:O217" si="24">M204+N204</f>
        <v>15790177471</v>
      </c>
      <c r="Q204" s="22"/>
      <c r="R204" s="22"/>
      <c r="S204" s="104"/>
      <c r="T204" s="107"/>
      <c r="U204" s="107"/>
      <c r="V204" s="5" t="str">
        <f>L204</f>
        <v>AMAFCA</v>
      </c>
      <c r="W204" s="22">
        <f>I204</f>
        <v>15790177471</v>
      </c>
      <c r="X204" s="22"/>
      <c r="Y204" s="106"/>
    </row>
    <row r="205" spans="1:25" x14ac:dyDescent="0.2">
      <c r="C205" s="70"/>
      <c r="D205" s="70"/>
      <c r="E205" s="71"/>
      <c r="F205" s="72"/>
      <c r="G205" s="63"/>
      <c r="M205" s="20"/>
      <c r="N205" s="90"/>
      <c r="O205" s="103"/>
      <c r="Q205" s="22"/>
      <c r="R205" s="22"/>
      <c r="S205" s="104"/>
      <c r="T205" s="107"/>
      <c r="U205" s="107"/>
      <c r="W205" s="22"/>
      <c r="X205" s="22"/>
      <c r="Y205" s="106"/>
    </row>
    <row r="206" spans="1:25" x14ac:dyDescent="0.2">
      <c r="A206" s="73" t="s">
        <v>228</v>
      </c>
      <c r="C206" s="70"/>
      <c r="D206" s="70"/>
      <c r="E206" s="71"/>
      <c r="F206" s="72"/>
      <c r="G206" s="63"/>
      <c r="H206" s="41"/>
      <c r="L206" s="5" t="str">
        <f t="shared" si="21"/>
        <v>Eddy</v>
      </c>
      <c r="M206" s="20"/>
      <c r="N206" s="90"/>
      <c r="O206" s="103"/>
      <c r="Q206" s="22"/>
      <c r="R206" s="22"/>
      <c r="S206" s="104"/>
      <c r="T206" s="107"/>
      <c r="U206" s="107"/>
      <c r="V206" s="5" t="str">
        <f>L206</f>
        <v>Eddy</v>
      </c>
      <c r="W206" s="22"/>
      <c r="X206" s="22"/>
      <c r="Y206" s="106"/>
    </row>
    <row r="207" spans="1:25" x14ac:dyDescent="0.2">
      <c r="A207" s="74" t="s">
        <v>229</v>
      </c>
      <c r="C207" s="65">
        <v>237945053</v>
      </c>
      <c r="D207" s="65">
        <v>377793435</v>
      </c>
      <c r="E207" s="75">
        <v>605038086.49000001</v>
      </c>
      <c r="F207" s="76">
        <v>146598232.03</v>
      </c>
      <c r="G207" s="77">
        <v>751636318.51999998</v>
      </c>
      <c r="H207" s="69"/>
      <c r="I207" s="41">
        <v>1367374806.52</v>
      </c>
      <c r="L207" s="5" t="str">
        <f t="shared" si="21"/>
        <v>Artesia Hospital</v>
      </c>
      <c r="M207" s="20">
        <f t="shared" si="22"/>
        <v>237945053</v>
      </c>
      <c r="N207" s="90">
        <f t="shared" si="23"/>
        <v>377793435</v>
      </c>
      <c r="O207" s="103">
        <f t="shared" si="24"/>
        <v>615738488</v>
      </c>
      <c r="Q207" s="22"/>
      <c r="R207" s="22"/>
      <c r="S207" s="104"/>
      <c r="T207" s="107"/>
      <c r="U207" s="107"/>
      <c r="V207" s="5" t="str">
        <f>L207</f>
        <v>Artesia Hospital</v>
      </c>
      <c r="W207" s="22">
        <f>I207</f>
        <v>1367374806.52</v>
      </c>
      <c r="X207" s="22"/>
      <c r="Y207" s="106"/>
    </row>
    <row r="208" spans="1:25" x14ac:dyDescent="0.2">
      <c r="E208" s="61"/>
      <c r="F208" s="62"/>
      <c r="G208" s="63"/>
      <c r="M208" s="20"/>
      <c r="N208" s="90"/>
      <c r="O208" s="103"/>
      <c r="Q208" s="22"/>
      <c r="R208" s="22"/>
      <c r="S208" s="104"/>
      <c r="T208" s="107"/>
      <c r="U208" s="107"/>
      <c r="W208" s="22"/>
      <c r="X208" s="22"/>
      <c r="Y208" s="106"/>
    </row>
    <row r="209" spans="1:25" x14ac:dyDescent="0.2">
      <c r="A209" s="3" t="s">
        <v>148</v>
      </c>
      <c r="E209" s="61"/>
      <c r="F209" s="62"/>
      <c r="G209" s="63"/>
      <c r="L209" s="5" t="str">
        <f t="shared" si="21"/>
        <v>Sandoval</v>
      </c>
      <c r="M209" s="20"/>
      <c r="N209" s="90"/>
      <c r="O209" s="103"/>
      <c r="Q209" s="22"/>
      <c r="R209" s="22"/>
      <c r="S209" s="104"/>
      <c r="T209" s="107"/>
      <c r="U209" s="107"/>
      <c r="V209" s="5" t="str">
        <f t="shared" ref="V209:V214" si="25">L209</f>
        <v>Sandoval</v>
      </c>
      <c r="W209" s="22"/>
      <c r="X209" s="22"/>
      <c r="Y209" s="106"/>
    </row>
    <row r="210" spans="1:25" x14ac:dyDescent="0.2">
      <c r="A210" s="64" t="s">
        <v>230</v>
      </c>
      <c r="C210" s="65">
        <v>2238253187</v>
      </c>
      <c r="D210" s="65">
        <v>455123914</v>
      </c>
      <c r="E210" s="78"/>
      <c r="F210" s="79"/>
      <c r="G210" s="68"/>
      <c r="H210" s="69"/>
      <c r="I210" s="41">
        <v>2693377101</v>
      </c>
      <c r="L210" s="5" t="str">
        <f t="shared" si="21"/>
        <v>SSCAFCA</v>
      </c>
      <c r="M210" s="20">
        <f t="shared" si="22"/>
        <v>2238253187</v>
      </c>
      <c r="N210" s="90">
        <f t="shared" si="23"/>
        <v>455123914</v>
      </c>
      <c r="O210" s="103">
        <f t="shared" si="24"/>
        <v>2693377101</v>
      </c>
      <c r="Q210" s="22"/>
      <c r="R210" s="22"/>
      <c r="S210" s="104"/>
      <c r="T210" s="107"/>
      <c r="U210" s="107"/>
      <c r="V210" s="5" t="str">
        <f t="shared" si="25"/>
        <v>SSCAFCA</v>
      </c>
      <c r="W210" s="22">
        <f>I210</f>
        <v>2693377101</v>
      </c>
      <c r="X210" s="22"/>
      <c r="Y210" s="106"/>
    </row>
    <row r="211" spans="1:25" x14ac:dyDescent="0.2">
      <c r="A211" s="64" t="s">
        <v>231</v>
      </c>
      <c r="C211" s="65">
        <v>67521265</v>
      </c>
      <c r="D211" s="65">
        <v>44672136</v>
      </c>
      <c r="E211" s="78"/>
      <c r="F211" s="79"/>
      <c r="G211" s="68"/>
      <c r="H211" s="69"/>
      <c r="I211" s="41">
        <v>112193401</v>
      </c>
      <c r="L211" s="5" t="str">
        <f t="shared" si="21"/>
        <v>ESCAFCA</v>
      </c>
      <c r="M211" s="20">
        <f t="shared" si="22"/>
        <v>67521265</v>
      </c>
      <c r="N211" s="90">
        <f t="shared" si="23"/>
        <v>44672136</v>
      </c>
      <c r="O211" s="103">
        <f t="shared" si="24"/>
        <v>112193401</v>
      </c>
      <c r="Q211" s="22"/>
      <c r="R211" s="22"/>
      <c r="S211" s="104"/>
      <c r="T211" s="107"/>
      <c r="U211" s="107"/>
      <c r="V211" s="5" t="str">
        <f t="shared" si="25"/>
        <v>ESCAFCA</v>
      </c>
      <c r="W211" s="22">
        <f>I211</f>
        <v>112193401</v>
      </c>
      <c r="X211" s="22"/>
      <c r="Y211" s="106"/>
    </row>
    <row r="212" spans="1:25" x14ac:dyDescent="0.2">
      <c r="A212" s="64" t="s">
        <v>232</v>
      </c>
      <c r="C212" s="65">
        <v>260389546</v>
      </c>
      <c r="D212" s="65">
        <v>31319342</v>
      </c>
      <c r="E212" s="78"/>
      <c r="F212" s="79"/>
      <c r="G212" s="68"/>
      <c r="H212" s="69"/>
      <c r="I212" s="41">
        <v>291708888</v>
      </c>
      <c r="L212" s="5" t="str">
        <f t="shared" si="21"/>
        <v>ESCAFCA (Placitas)</v>
      </c>
      <c r="M212" s="20">
        <f t="shared" si="22"/>
        <v>260389546</v>
      </c>
      <c r="N212" s="90">
        <f t="shared" si="23"/>
        <v>31319342</v>
      </c>
      <c r="O212" s="103">
        <f t="shared" si="24"/>
        <v>291708888</v>
      </c>
      <c r="Q212" s="22"/>
      <c r="R212" s="22"/>
      <c r="S212" s="104"/>
      <c r="T212" s="107"/>
      <c r="U212" s="107"/>
      <c r="V212" s="5" t="str">
        <f t="shared" si="25"/>
        <v>ESCAFCA (Placitas)</v>
      </c>
      <c r="W212" s="22">
        <f>I212</f>
        <v>291708888</v>
      </c>
      <c r="X212" s="22"/>
      <c r="Y212" s="106"/>
    </row>
    <row r="213" spans="1:25" x14ac:dyDescent="0.2">
      <c r="A213" s="64" t="s">
        <v>233</v>
      </c>
      <c r="C213" s="65">
        <v>21269591</v>
      </c>
      <c r="D213" s="70" t="s">
        <v>234</v>
      </c>
      <c r="E213" s="78"/>
      <c r="F213" s="79"/>
      <c r="G213" s="68"/>
      <c r="H213" s="69"/>
      <c r="I213" s="41">
        <v>21269591</v>
      </c>
      <c r="L213" s="5" t="str">
        <f t="shared" si="21"/>
        <v>N. Ranchos de Placitas</v>
      </c>
      <c r="M213" s="20">
        <f t="shared" si="22"/>
        <v>21269591</v>
      </c>
      <c r="N213" s="90" t="str">
        <f t="shared" si="23"/>
        <v>(Combined form)</v>
      </c>
      <c r="O213" s="103" t="e">
        <f t="shared" si="24"/>
        <v>#VALUE!</v>
      </c>
      <c r="Q213" s="22"/>
      <c r="R213" s="22"/>
      <c r="S213" s="104"/>
      <c r="T213" s="107"/>
      <c r="U213" s="107"/>
      <c r="V213" s="5" t="str">
        <f t="shared" si="25"/>
        <v>N. Ranchos de Placitas</v>
      </c>
      <c r="W213" s="22">
        <f>I213</f>
        <v>21269591</v>
      </c>
      <c r="X213" s="22"/>
      <c r="Y213" s="106"/>
    </row>
    <row r="214" spans="1:25" x14ac:dyDescent="0.2">
      <c r="A214" s="64" t="s">
        <v>235</v>
      </c>
      <c r="C214" s="65">
        <v>11025815</v>
      </c>
      <c r="D214" s="65">
        <v>1446994</v>
      </c>
      <c r="E214" s="78"/>
      <c r="F214" s="79"/>
      <c r="G214" s="68"/>
      <c r="H214" s="69"/>
      <c r="I214" s="41">
        <v>12472809</v>
      </c>
      <c r="L214" s="5" t="str">
        <f t="shared" si="21"/>
        <v>Placitas Homestead</v>
      </c>
      <c r="M214" s="20">
        <f t="shared" si="22"/>
        <v>11025815</v>
      </c>
      <c r="N214" s="90">
        <f t="shared" si="23"/>
        <v>1446994</v>
      </c>
      <c r="O214" s="103">
        <f t="shared" si="24"/>
        <v>12472809</v>
      </c>
      <c r="Q214" s="22"/>
      <c r="R214" s="22"/>
      <c r="S214" s="104"/>
      <c r="T214" s="107"/>
      <c r="U214" s="107"/>
      <c r="V214" s="5" t="str">
        <f t="shared" si="25"/>
        <v>Placitas Homestead</v>
      </c>
      <c r="W214" s="22">
        <f>I214</f>
        <v>12472809</v>
      </c>
      <c r="X214" s="22"/>
      <c r="Y214" s="106"/>
    </row>
    <row r="215" spans="1:25" x14ac:dyDescent="0.2">
      <c r="E215" s="61"/>
      <c r="F215" s="62"/>
      <c r="G215" s="63"/>
      <c r="M215" s="20"/>
      <c r="N215" s="90"/>
      <c r="O215" s="103"/>
      <c r="Q215" s="22"/>
      <c r="R215" s="22"/>
      <c r="S215" s="104"/>
      <c r="T215" s="107"/>
      <c r="U215" s="107"/>
      <c r="W215" s="22"/>
      <c r="X215" s="22"/>
      <c r="Y215" s="106"/>
    </row>
    <row r="216" spans="1:25" x14ac:dyDescent="0.2">
      <c r="A216" s="80" t="s">
        <v>171</v>
      </c>
      <c r="C216" s="81"/>
      <c r="D216" s="81"/>
      <c r="E216" s="61"/>
      <c r="F216" s="62"/>
      <c r="G216" s="63"/>
      <c r="L216" s="5" t="str">
        <f t="shared" si="21"/>
        <v>Santa Fe</v>
      </c>
      <c r="M216" s="20"/>
      <c r="N216" s="90"/>
      <c r="O216" s="103"/>
      <c r="Q216" s="22"/>
      <c r="R216" s="22"/>
      <c r="S216" s="104"/>
      <c r="T216" s="107"/>
      <c r="U216" s="107"/>
      <c r="V216" s="5" t="str">
        <f>L216</f>
        <v>Santa Fe</v>
      </c>
      <c r="W216" s="22"/>
      <c r="X216" s="22"/>
      <c r="Y216" s="106"/>
    </row>
    <row r="217" spans="1:25" x14ac:dyDescent="0.2">
      <c r="A217" s="64" t="s">
        <v>236</v>
      </c>
      <c r="C217" s="82">
        <v>303789156</v>
      </c>
      <c r="D217" s="82">
        <v>72636389</v>
      </c>
      <c r="E217" s="78"/>
      <c r="F217" s="79"/>
      <c r="G217" s="68"/>
      <c r="H217" s="69"/>
      <c r="I217" s="41">
        <v>376425545</v>
      </c>
      <c r="L217" s="5" t="str">
        <f t="shared" si="21"/>
        <v>Edgewood SWCD</v>
      </c>
      <c r="M217" s="20">
        <f t="shared" si="22"/>
        <v>303789156</v>
      </c>
      <c r="N217" s="90">
        <f t="shared" si="23"/>
        <v>72636389</v>
      </c>
      <c r="O217" s="103">
        <f t="shared" si="24"/>
        <v>376425545</v>
      </c>
      <c r="Q217" s="22"/>
      <c r="R217" s="22"/>
      <c r="S217" s="104"/>
      <c r="T217" s="107"/>
      <c r="U217" s="107"/>
      <c r="V217" s="5" t="str">
        <f>L217</f>
        <v>Edgewood SWCD</v>
      </c>
      <c r="W217" s="22">
        <f>I217</f>
        <v>376425545</v>
      </c>
      <c r="X217" s="22"/>
      <c r="Y217" s="106"/>
    </row>
    <row r="218" spans="1:25" x14ac:dyDescent="0.2">
      <c r="A218" s="83" t="s">
        <v>237</v>
      </c>
      <c r="B218" s="19"/>
      <c r="C218" s="65">
        <v>303801707</v>
      </c>
      <c r="D218" s="70" t="s">
        <v>234</v>
      </c>
      <c r="E218" s="78"/>
      <c r="F218" s="79"/>
      <c r="G218" s="68"/>
      <c r="H218" s="69"/>
      <c r="I218" s="41">
        <v>303801707</v>
      </c>
      <c r="L218" s="5" t="str">
        <f t="shared" si="21"/>
        <v>Eldorado AWSD</v>
      </c>
      <c r="M218" s="20">
        <f t="shared" si="22"/>
        <v>303801707</v>
      </c>
      <c r="N218" s="90" t="str">
        <f t="shared" si="23"/>
        <v>(Combined form)</v>
      </c>
      <c r="O218" s="103"/>
      <c r="Q218" s="22"/>
      <c r="R218" s="22"/>
      <c r="S218" s="104"/>
      <c r="T218" s="107"/>
      <c r="U218" s="107"/>
      <c r="V218" s="5" t="str">
        <f t="shared" ref="V218" si="26">L218</f>
        <v>Eldorado AWSD</v>
      </c>
      <c r="W218" s="22">
        <f>I218</f>
        <v>303801707</v>
      </c>
      <c r="X218" s="22"/>
      <c r="Y218" s="106"/>
    </row>
    <row r="221" spans="1:25" x14ac:dyDescent="0.2">
      <c r="C221" s="22"/>
      <c r="D221" s="22"/>
      <c r="E221" s="22"/>
    </row>
    <row r="226" spans="3:5" x14ac:dyDescent="0.2">
      <c r="C226" s="22"/>
      <c r="D226" s="22"/>
      <c r="E226" s="22"/>
    </row>
    <row r="229" spans="3:5" x14ac:dyDescent="0.2">
      <c r="E229" s="22"/>
    </row>
  </sheetData>
  <pageMargins left="0" right="0" top="1" bottom="1" header="0.5" footer="0.5"/>
  <pageSetup scale="59" orientation="landscape" r:id="rId1"/>
  <headerFooter alignWithMargins="0"/>
  <rowBreaks count="6" manualBreakCount="6">
    <brk id="48" max="16383" man="1"/>
    <brk id="99" max="16383" man="1"/>
    <brk id="100" max="16383" man="1"/>
    <brk id="151" max="16383" man="1"/>
    <brk id="153" max="16383" man="1"/>
    <brk id="21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Debt Service Rate Setting</vt:lpstr>
      <vt:lpstr>Test Variance </vt:lpstr>
      <vt:lpstr>'Debt Service Rate Setting'!Print_Titles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Gonzales</dc:creator>
  <cp:lastModifiedBy>Jolene Gonzales</cp:lastModifiedBy>
  <cp:lastPrinted>2019-01-09T20:24:47Z</cp:lastPrinted>
  <dcterms:created xsi:type="dcterms:W3CDTF">2019-01-04T23:41:16Z</dcterms:created>
  <dcterms:modified xsi:type="dcterms:W3CDTF">2019-01-11T16:35:33Z</dcterms:modified>
</cp:coreProperties>
</file>