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Final Valuations\"/>
    </mc:Choice>
  </mc:AlternateContent>
  <xr:revisionPtr revIDLastSave="0" documentId="13_ncr:1_{B1FD5E2F-8D91-47A8-9C76-FEFD8D6369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bt Service Rate Setting" sheetId="1" r:id="rId1"/>
  </sheets>
  <externalReferences>
    <externalReference r:id="rId2"/>
  </externalReferences>
  <definedNames>
    <definedName name="\h">'[1]GO DEBT SUMMARY'!#REF!</definedName>
    <definedName name="\i">'[1]GO DEBT SUMMARY'!#REF!</definedName>
    <definedName name="\k">'[1]GO DEBT SUMMARY'!#REF!</definedName>
    <definedName name="\l">'[1]GO DEBT SUMMARY'!#REF!</definedName>
    <definedName name="\m">'[1]GO DEBT SUMMARY'!#REF!</definedName>
    <definedName name="_C">#REF!</definedName>
    <definedName name="A">#REF!</definedName>
    <definedName name="AL">[1]Taos!$N$5</definedName>
    <definedName name="B">#REF!</definedName>
    <definedName name="G">[1]Taos!$U$5</definedName>
    <definedName name="MAINPT">'[1]GO DEBT SUMMARY'!#REF!</definedName>
    <definedName name="_xlnm.Print_Area" localSheetId="0">'Debt Service Rate Setting'!$A$1:$J$201</definedName>
    <definedName name="_xlnm.Print_Area">#REF!</definedName>
    <definedName name="_xlnm.Print_Titles">#REF!</definedName>
    <definedName name="Print_Titles_MI">'[1]GO DEBT SUMMARY'!$1:$5,'[1]GO DEBT SUMMARY'!$A:$B</definedName>
    <definedName name="SIDELABEL">'[1]GO DEBT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4" i="1" l="1"/>
  <c r="C134" i="1"/>
  <c r="I197" i="1" l="1"/>
  <c r="E197" i="1"/>
  <c r="F197" i="1"/>
  <c r="G197" i="1"/>
  <c r="D196" i="1"/>
  <c r="G196" i="1"/>
  <c r="H196" i="1"/>
  <c r="D192" i="1"/>
  <c r="G192" i="1"/>
  <c r="G193" i="1" s="1"/>
  <c r="C192" i="1"/>
  <c r="H191" i="1" l="1"/>
  <c r="H190" i="1"/>
  <c r="H189" i="1"/>
  <c r="H188" i="1"/>
  <c r="H187" i="1"/>
  <c r="I186" i="1"/>
  <c r="H184" i="1"/>
  <c r="H183" i="1"/>
  <c r="H182" i="1"/>
  <c r="H181" i="1"/>
  <c r="I180" i="1"/>
  <c r="H178" i="1"/>
  <c r="H177" i="1"/>
  <c r="H176" i="1"/>
  <c r="H175" i="1"/>
  <c r="H174" i="1"/>
  <c r="I173" i="1"/>
  <c r="H171" i="1"/>
  <c r="H170" i="1"/>
  <c r="H169" i="1"/>
  <c r="H168" i="1"/>
  <c r="I167" i="1"/>
  <c r="H165" i="1"/>
  <c r="H164" i="1"/>
  <c r="I163" i="1"/>
  <c r="H158" i="1"/>
  <c r="H157" i="1"/>
  <c r="H156" i="1"/>
  <c r="I155" i="1"/>
  <c r="H153" i="1"/>
  <c r="H152" i="1"/>
  <c r="H151" i="1"/>
  <c r="H150" i="1"/>
  <c r="I149" i="1"/>
  <c r="H147" i="1"/>
  <c r="I145" i="1"/>
  <c r="H143" i="1"/>
  <c r="H142" i="1"/>
  <c r="H140" i="1"/>
  <c r="I139" i="1"/>
  <c r="H135" i="1"/>
  <c r="H134" i="1"/>
  <c r="H133" i="1"/>
  <c r="H132" i="1"/>
  <c r="H131" i="1"/>
  <c r="I130" i="1"/>
  <c r="H128" i="1"/>
  <c r="H127" i="1"/>
  <c r="H126" i="1"/>
  <c r="H125" i="1"/>
  <c r="H124" i="1"/>
  <c r="I123" i="1"/>
  <c r="H121" i="1"/>
  <c r="H120" i="1"/>
  <c r="I119" i="1"/>
  <c r="H117" i="1"/>
  <c r="H116" i="1"/>
  <c r="H115" i="1"/>
  <c r="H114" i="1"/>
  <c r="I113" i="1"/>
  <c r="H111" i="1"/>
  <c r="H110" i="1"/>
  <c r="H109" i="1"/>
  <c r="I108" i="1"/>
  <c r="H104" i="1"/>
  <c r="I103" i="1"/>
  <c r="H101" i="1"/>
  <c r="I100" i="1"/>
  <c r="H98" i="1"/>
  <c r="H97" i="1"/>
  <c r="I96" i="1"/>
  <c r="I94" i="1"/>
  <c r="H92" i="1"/>
  <c r="H90" i="1"/>
  <c r="H89" i="1"/>
  <c r="H88" i="1"/>
  <c r="I87" i="1"/>
  <c r="H85" i="1"/>
  <c r="H84" i="1"/>
  <c r="H83" i="1"/>
  <c r="H82" i="1"/>
  <c r="H81" i="1"/>
  <c r="I80" i="1"/>
  <c r="H78" i="1"/>
  <c r="H77" i="1"/>
  <c r="I76" i="1"/>
  <c r="H74" i="1"/>
  <c r="H73" i="1"/>
  <c r="I72" i="1"/>
  <c r="H70" i="1"/>
  <c r="H69" i="1"/>
  <c r="H66" i="1"/>
  <c r="H65" i="1"/>
  <c r="H64" i="1"/>
  <c r="H63" i="1"/>
  <c r="I62" i="1"/>
  <c r="H60" i="1"/>
  <c r="H59" i="1"/>
  <c r="H58" i="1"/>
  <c r="H57" i="1"/>
  <c r="I56" i="1"/>
  <c r="H54" i="1"/>
  <c r="H50" i="1"/>
  <c r="H49" i="1"/>
  <c r="H48" i="1"/>
  <c r="H47" i="1"/>
  <c r="I46" i="1"/>
  <c r="H44" i="1"/>
  <c r="I43" i="1"/>
  <c r="H41" i="1"/>
  <c r="H40" i="1"/>
  <c r="H39" i="1"/>
  <c r="H38" i="1"/>
  <c r="I37" i="1"/>
  <c r="H35" i="1"/>
  <c r="H34" i="1"/>
  <c r="H33" i="1"/>
  <c r="H32" i="1"/>
  <c r="H31" i="1"/>
  <c r="H30" i="1"/>
  <c r="I29" i="1"/>
  <c r="H27" i="1"/>
  <c r="H26" i="1"/>
  <c r="I25" i="1"/>
  <c r="H23" i="1"/>
  <c r="H22" i="1"/>
  <c r="H21" i="1"/>
  <c r="H20" i="1"/>
  <c r="I19" i="1"/>
  <c r="H17" i="1"/>
  <c r="I16" i="1"/>
  <c r="H12" i="1"/>
  <c r="H11" i="1"/>
  <c r="H10" i="1"/>
  <c r="H9" i="1"/>
  <c r="I8" i="1"/>
  <c r="D137" i="1" l="1"/>
  <c r="H137" i="1" s="1"/>
  <c r="J31" i="1" l="1"/>
  <c r="J19" i="1"/>
  <c r="D13" i="1"/>
  <c r="H13" i="1" l="1"/>
  <c r="J123" i="1"/>
  <c r="J113" i="1" l="1"/>
  <c r="C196" i="1" l="1"/>
  <c r="J180" i="1"/>
  <c r="D146" i="1"/>
  <c r="C146" i="1"/>
  <c r="H146" i="1" s="1"/>
  <c r="J139" i="1"/>
  <c r="D141" i="1"/>
  <c r="C141" i="1"/>
  <c r="J142" i="1"/>
  <c r="J140" i="1"/>
  <c r="J130" i="1"/>
  <c r="D136" i="1"/>
  <c r="C136" i="1"/>
  <c r="H136" i="1" s="1"/>
  <c r="J119" i="1"/>
  <c r="J100" i="1"/>
  <c r="D91" i="1"/>
  <c r="C91" i="1"/>
  <c r="J80" i="1"/>
  <c r="J83" i="1"/>
  <c r="J82" i="1"/>
  <c r="J81" i="1"/>
  <c r="J72" i="1"/>
  <c r="J62" i="1"/>
  <c r="J56" i="1"/>
  <c r="J58" i="1"/>
  <c r="J57" i="1"/>
  <c r="D193" i="1" l="1"/>
  <c r="D197" i="1"/>
  <c r="J141" i="1"/>
  <c r="H141" i="1"/>
  <c r="C193" i="1"/>
  <c r="H91" i="1"/>
  <c r="C197" i="1"/>
  <c r="F68" i="1"/>
  <c r="E68" i="1"/>
  <c r="D3" i="1"/>
  <c r="H193" i="1" l="1"/>
  <c r="H197" i="1"/>
  <c r="E192" i="1"/>
  <c r="E196" i="1"/>
  <c r="I68" i="1"/>
  <c r="F192" i="1"/>
  <c r="F193" i="1" s="1"/>
  <c r="F196" i="1"/>
  <c r="J13" i="1"/>
  <c r="I196" i="1" l="1"/>
  <c r="I192" i="1"/>
  <c r="I195" i="1" s="1"/>
  <c r="E193" i="1"/>
  <c r="H194" i="1" s="1"/>
  <c r="H195" i="1" s="1"/>
  <c r="I1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Gonzales</author>
  </authors>
  <commentList>
    <comment ref="B1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Jolene Gonzales:</t>
        </r>
        <r>
          <rPr>
            <sz val="9"/>
            <color indexed="81"/>
            <rFont val="Tahoma"/>
            <family val="2"/>
          </rPr>
          <t xml:space="preserve">
Includes Bern Co 12-IN-RR (R1-A) abstract for non-res (res is at $0).</t>
        </r>
      </text>
    </comment>
  </commentList>
</comments>
</file>

<file path=xl/sharedStrings.xml><?xml version="1.0" encoding="utf-8"?>
<sst xmlns="http://schemas.openxmlformats.org/spreadsheetml/2006/main" count="331" uniqueCount="225">
  <si>
    <t>Property Tax Valuation Data</t>
  </si>
  <si>
    <t>Total</t>
  </si>
  <si>
    <t>Residential</t>
  </si>
  <si>
    <t>Non-Residential</t>
  </si>
  <si>
    <t xml:space="preserve">                  Oil &amp; Gas</t>
  </si>
  <si>
    <t>Copper</t>
  </si>
  <si>
    <t>Municipal</t>
  </si>
  <si>
    <t>County</t>
  </si>
  <si>
    <t>COUNTY/MUNICIPALITY</t>
  </si>
  <si>
    <t>Code</t>
  </si>
  <si>
    <t>Values</t>
  </si>
  <si>
    <t>Production</t>
  </si>
  <si>
    <t>Equipment</t>
  </si>
  <si>
    <t>Bernalillo</t>
  </si>
  <si>
    <t xml:space="preserve">            Albuquerque</t>
  </si>
  <si>
    <t>12</t>
  </si>
  <si>
    <t xml:space="preserve">            Corrales</t>
  </si>
  <si>
    <t>2 A</t>
  </si>
  <si>
    <t xml:space="preserve">            Los Ranchos</t>
  </si>
  <si>
    <t>12 LR</t>
  </si>
  <si>
    <t xml:space="preserve">            Tijeras</t>
  </si>
  <si>
    <t>12 T</t>
  </si>
  <si>
    <t>Total Edgewood:</t>
  </si>
  <si>
    <t xml:space="preserve">            Edgewood</t>
  </si>
  <si>
    <t>Catron</t>
  </si>
  <si>
    <t xml:space="preserve">            Reserve</t>
  </si>
  <si>
    <t>1</t>
  </si>
  <si>
    <t>Chaves</t>
  </si>
  <si>
    <t xml:space="preserve">            Dexter</t>
  </si>
  <si>
    <t>8</t>
  </si>
  <si>
    <t xml:space="preserve">            Hagerman</t>
  </si>
  <si>
    <t>6</t>
  </si>
  <si>
    <t xml:space="preserve">            Lake Arthur</t>
  </si>
  <si>
    <t>20</t>
  </si>
  <si>
    <t xml:space="preserve">            Roswell</t>
  </si>
  <si>
    <t>Cibola</t>
  </si>
  <si>
    <t xml:space="preserve">            Grants</t>
  </si>
  <si>
    <t>3</t>
  </si>
  <si>
    <t xml:space="preserve">             Milan</t>
  </si>
  <si>
    <t>3 A</t>
  </si>
  <si>
    <t>Colfax</t>
  </si>
  <si>
    <t xml:space="preserve">            Angel Fire</t>
  </si>
  <si>
    <t>3 B</t>
  </si>
  <si>
    <t xml:space="preserve">            Cimarron</t>
  </si>
  <si>
    <t xml:space="preserve">            Eagle Nest</t>
  </si>
  <si>
    <t xml:space="preserve">            Maxwell</t>
  </si>
  <si>
    <t>26</t>
  </si>
  <si>
    <t xml:space="preserve">            Raton</t>
  </si>
  <si>
    <t>11</t>
  </si>
  <si>
    <t xml:space="preserve">            Springer</t>
  </si>
  <si>
    <t>24</t>
  </si>
  <si>
    <t>Curry</t>
  </si>
  <si>
    <t xml:space="preserve">            Clovis</t>
  </si>
  <si>
    <t xml:space="preserve">            Grady</t>
  </si>
  <si>
    <t>61</t>
  </si>
  <si>
    <t xml:space="preserve">            Melrose</t>
  </si>
  <si>
    <t xml:space="preserve">            Texico</t>
  </si>
  <si>
    <t>2</t>
  </si>
  <si>
    <t>De Baca</t>
  </si>
  <si>
    <t xml:space="preserve">            Fort Sumner</t>
  </si>
  <si>
    <t>Dona Ana</t>
  </si>
  <si>
    <t xml:space="preserve">            Las Cruces</t>
  </si>
  <si>
    <t xml:space="preserve">            Hatch</t>
  </si>
  <si>
    <t xml:space="preserve">            Mesilla</t>
  </si>
  <si>
    <t>2 D</t>
  </si>
  <si>
    <t xml:space="preserve">            Sunland Park</t>
  </si>
  <si>
    <t>16</t>
  </si>
  <si>
    <t>Anthony</t>
  </si>
  <si>
    <t xml:space="preserve">Eddy </t>
  </si>
  <si>
    <t xml:space="preserve">            Artesia</t>
  </si>
  <si>
    <t xml:space="preserve">            Carlsbad</t>
  </si>
  <si>
    <t>C</t>
  </si>
  <si>
    <t xml:space="preserve">            Hope</t>
  </si>
  <si>
    <t>16 D</t>
  </si>
  <si>
    <t xml:space="preserve">            Loving</t>
  </si>
  <si>
    <t>10</t>
  </si>
  <si>
    <t>Grant</t>
  </si>
  <si>
    <t xml:space="preserve">            Bayard</t>
  </si>
  <si>
    <t>2 B</t>
  </si>
  <si>
    <t xml:space="preserve">            Hurley</t>
  </si>
  <si>
    <t>2 H</t>
  </si>
  <si>
    <t xml:space="preserve">            Santa Clara</t>
  </si>
  <si>
    <t>2 C</t>
  </si>
  <si>
    <t xml:space="preserve">            Silver City</t>
  </si>
  <si>
    <t>Guadalupe</t>
  </si>
  <si>
    <t xml:space="preserve">            Santa Rosa</t>
  </si>
  <si>
    <t xml:space="preserve">            Vaughn</t>
  </si>
  <si>
    <t>33</t>
  </si>
  <si>
    <t>Harding</t>
  </si>
  <si>
    <t xml:space="preserve">            Mosquero</t>
  </si>
  <si>
    <t>5</t>
  </si>
  <si>
    <t xml:space="preserve">            Roy</t>
  </si>
  <si>
    <t>Hidalgo</t>
  </si>
  <si>
    <t xml:space="preserve">            Lordsburg</t>
  </si>
  <si>
    <t xml:space="preserve">            Virden</t>
  </si>
  <si>
    <t>1 A</t>
  </si>
  <si>
    <t>Lea</t>
  </si>
  <si>
    <t xml:space="preserve">            Eunice</t>
  </si>
  <si>
    <t xml:space="preserve">            Hobbs</t>
  </si>
  <si>
    <t xml:space="preserve">            Jal</t>
  </si>
  <si>
    <t>19</t>
  </si>
  <si>
    <t xml:space="preserve">            Lovington</t>
  </si>
  <si>
    <t xml:space="preserve">            Tatum</t>
  </si>
  <si>
    <t>28</t>
  </si>
  <si>
    <t>Lincoln</t>
  </si>
  <si>
    <t xml:space="preserve">            Capitan</t>
  </si>
  <si>
    <t xml:space="preserve">            Carrizozo</t>
  </si>
  <si>
    <t>7</t>
  </si>
  <si>
    <t xml:space="preserve">            Corona</t>
  </si>
  <si>
    <t>13</t>
  </si>
  <si>
    <t xml:space="preserve">            Ruidoso</t>
  </si>
  <si>
    <t>3+28RU</t>
  </si>
  <si>
    <t xml:space="preserve">            Ruidoso Downs</t>
  </si>
  <si>
    <t>3/35</t>
  </si>
  <si>
    <t>Los Alamos</t>
  </si>
  <si>
    <t>Luna</t>
  </si>
  <si>
    <t xml:space="preserve">            Columbus</t>
  </si>
  <si>
    <t xml:space="preserve">            Deming</t>
  </si>
  <si>
    <t>McKinley</t>
  </si>
  <si>
    <t xml:space="preserve">            Gallup</t>
  </si>
  <si>
    <t>Mora</t>
  </si>
  <si>
    <t xml:space="preserve">            Wagon Mound</t>
  </si>
  <si>
    <t>Otero</t>
  </si>
  <si>
    <t xml:space="preserve">            Alamogordo</t>
  </si>
  <si>
    <t xml:space="preserve">            Cloudcroft</t>
  </si>
  <si>
    <t xml:space="preserve">            Tularosa</t>
  </si>
  <si>
    <t>4</t>
  </si>
  <si>
    <t>Quay</t>
  </si>
  <si>
    <t xml:space="preserve">            House</t>
  </si>
  <si>
    <t xml:space="preserve">            Logan</t>
  </si>
  <si>
    <t>32</t>
  </si>
  <si>
    <t xml:space="preserve">            San Jon</t>
  </si>
  <si>
    <t>34</t>
  </si>
  <si>
    <t xml:space="preserve">            Tucumcari</t>
  </si>
  <si>
    <t>Rio Arriba</t>
  </si>
  <si>
    <t xml:space="preserve">            Chama</t>
  </si>
  <si>
    <t xml:space="preserve">            Espanola</t>
  </si>
  <si>
    <t>Roosevelt</t>
  </si>
  <si>
    <t xml:space="preserve">            Causey</t>
  </si>
  <si>
    <t>39 A</t>
  </si>
  <si>
    <t xml:space="preserve">            Dora</t>
  </si>
  <si>
    <t>39</t>
  </si>
  <si>
    <t xml:space="preserve">            Elida</t>
  </si>
  <si>
    <t xml:space="preserve">            Floyd</t>
  </si>
  <si>
    <t xml:space="preserve">            Portales</t>
  </si>
  <si>
    <t>Sandoval</t>
  </si>
  <si>
    <t xml:space="preserve">            Bernalillo</t>
  </si>
  <si>
    <t xml:space="preserve">            Cuba</t>
  </si>
  <si>
    <t xml:space="preserve">            Jemez Springs</t>
  </si>
  <si>
    <t>31</t>
  </si>
  <si>
    <t xml:space="preserve">            Rio Rancho</t>
  </si>
  <si>
    <t>94</t>
  </si>
  <si>
    <t xml:space="preserve">            San Ysidro</t>
  </si>
  <si>
    <t>31 A</t>
  </si>
  <si>
    <t>1OUT</t>
  </si>
  <si>
    <t>San Juan</t>
  </si>
  <si>
    <t xml:space="preserve">            Aztec</t>
  </si>
  <si>
    <t xml:space="preserve">            Bloomfield</t>
  </si>
  <si>
    <t xml:space="preserve">            Farmington</t>
  </si>
  <si>
    <t xml:space="preserve">            Kirtland</t>
  </si>
  <si>
    <t>San Miguel</t>
  </si>
  <si>
    <t xml:space="preserve">            Las Vegas</t>
  </si>
  <si>
    <t xml:space="preserve">            Pecos</t>
  </si>
  <si>
    <t>21</t>
  </si>
  <si>
    <t>Santa Fe</t>
  </si>
  <si>
    <t xml:space="preserve">            Santa Fe</t>
  </si>
  <si>
    <t>18</t>
  </si>
  <si>
    <t>8 T</t>
  </si>
  <si>
    <t xml:space="preserve">            Edgewood (annexation)</t>
  </si>
  <si>
    <t>8TA</t>
  </si>
  <si>
    <t>Sierra</t>
  </si>
  <si>
    <t xml:space="preserve">            T or C</t>
  </si>
  <si>
    <t xml:space="preserve">            Williamsburg</t>
  </si>
  <si>
    <t>6 W</t>
  </si>
  <si>
    <t xml:space="preserve">            Elephant Butte</t>
  </si>
  <si>
    <t>6 EB</t>
  </si>
  <si>
    <t>Socorro</t>
  </si>
  <si>
    <t xml:space="preserve">            Magdalena</t>
  </si>
  <si>
    <t xml:space="preserve">            Socorro</t>
  </si>
  <si>
    <t>Taos</t>
  </si>
  <si>
    <t xml:space="preserve">            Questa</t>
  </si>
  <si>
    <t>9</t>
  </si>
  <si>
    <t xml:space="preserve">            Red River</t>
  </si>
  <si>
    <t>9 RR</t>
  </si>
  <si>
    <t xml:space="preserve">            Taos</t>
  </si>
  <si>
    <t xml:space="preserve">            Taos SV</t>
  </si>
  <si>
    <t>8-18</t>
  </si>
  <si>
    <t>Torrance</t>
  </si>
  <si>
    <t xml:space="preserve">            Encino</t>
  </si>
  <si>
    <t xml:space="preserve">            Estancia</t>
  </si>
  <si>
    <t xml:space="preserve">            Moriarty</t>
  </si>
  <si>
    <t xml:space="preserve">            Mountainair</t>
  </si>
  <si>
    <t xml:space="preserve">            Willard</t>
  </si>
  <si>
    <t>7 W</t>
  </si>
  <si>
    <t>Union</t>
  </si>
  <si>
    <t xml:space="preserve">            Clayton</t>
  </si>
  <si>
    <t xml:space="preserve">            Des Moines</t>
  </si>
  <si>
    <t>22 D</t>
  </si>
  <si>
    <t xml:space="preserve">            Folsom</t>
  </si>
  <si>
    <t>22 F</t>
  </si>
  <si>
    <t xml:space="preserve">            Grenville</t>
  </si>
  <si>
    <t>22 G</t>
  </si>
  <si>
    <t>Valencia</t>
  </si>
  <si>
    <t xml:space="preserve">            Belen</t>
  </si>
  <si>
    <t xml:space="preserve">            Bosque Farms</t>
  </si>
  <si>
    <t>BF</t>
  </si>
  <si>
    <t xml:space="preserve">            Los Lunas</t>
  </si>
  <si>
    <t xml:space="preserve">            Peralta</t>
  </si>
  <si>
    <t>PR-01</t>
  </si>
  <si>
    <t xml:space="preserve">            Rio Communities</t>
  </si>
  <si>
    <t>1RC</t>
  </si>
  <si>
    <t>GRAND TOTAL</t>
  </si>
  <si>
    <t>Cnty</t>
  </si>
  <si>
    <t>Muni</t>
  </si>
  <si>
    <t>1+2</t>
  </si>
  <si>
    <t>6+61/20</t>
  </si>
  <si>
    <t>2A+2AC</t>
  </si>
  <si>
    <t xml:space="preserve">County Check </t>
  </si>
  <si>
    <t xml:space="preserve">Muni Check </t>
  </si>
  <si>
    <t>12 OUT E</t>
  </si>
  <si>
    <t xml:space="preserve">            Edgewood**</t>
  </si>
  <si>
    <t>**These valuations for the Town of Edgewood were reported in July 2020.  The December 2020 abstracts did not report separate amounts for Edgewood in Bernalillo and Sandoval counties.</t>
  </si>
  <si>
    <t>Hide for website</t>
  </si>
  <si>
    <t>DIFFERENCE: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</si>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</sst>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_);\(#,##0.000\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Helv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/>
    <xf numFmtId="14" fontId="3" fillId="0" borderId="0" xfId="0" applyNumberFormat="1" applyFont="1" applyProtection="1"/>
    <xf numFmtId="0" fontId="2" fillId="0" borderId="0" xfId="0" applyFont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Protection="1"/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1" fillId="0" borderId="0" xfId="0" applyFont="1" applyFill="1" applyProtection="1"/>
    <xf numFmtId="164" fontId="0" fillId="0" borderId="0" xfId="1" applyNumberFormat="1" applyFont="1"/>
    <xf numFmtId="164" fontId="1" fillId="0" borderId="0" xfId="1" applyNumberFormat="1" applyFont="1" applyProtection="1"/>
    <xf numFmtId="164" fontId="1" fillId="0" borderId="0" xfId="1" applyNumberFormat="1" applyFont="1" applyFill="1" applyProtection="1"/>
    <xf numFmtId="0" fontId="1" fillId="0" borderId="0" xfId="0" applyFont="1" applyAlignment="1" applyProtection="1">
      <alignment horizontal="right"/>
    </xf>
    <xf numFmtId="164" fontId="1" fillId="0" borderId="0" xfId="0" applyNumberFormat="1" applyFont="1"/>
    <xf numFmtId="10" fontId="1" fillId="0" borderId="0" xfId="2" applyNumberFormat="1" applyFont="1"/>
    <xf numFmtId="3" fontId="1" fillId="0" borderId="0" xfId="0" applyNumberFormat="1" applyFont="1"/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2" fillId="0" borderId="2" xfId="0" applyFont="1" applyFill="1" applyBorder="1" applyProtection="1"/>
    <xf numFmtId="0" fontId="2" fillId="2" borderId="3" xfId="0" applyFont="1" applyFill="1" applyBorder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2" fillId="0" borderId="5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164" fontId="1" fillId="0" borderId="0" xfId="1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right"/>
    </xf>
    <xf numFmtId="164" fontId="4" fillId="0" borderId="0" xfId="1" applyNumberFormat="1" applyFont="1" applyFill="1" applyBorder="1" applyAlignment="1" applyProtection="1">
      <alignment horizontal="right"/>
    </xf>
    <xf numFmtId="37" fontId="1" fillId="0" borderId="0" xfId="0" applyNumberFormat="1" applyFont="1" applyProtection="1"/>
    <xf numFmtId="0" fontId="1" fillId="0" borderId="0" xfId="0" applyFont="1" applyFill="1"/>
    <xf numFmtId="164" fontId="1" fillId="0" borderId="0" xfId="1" applyNumberFormat="1" applyFont="1"/>
    <xf numFmtId="165" fontId="1" fillId="0" borderId="0" xfId="2" applyNumberFormat="1" applyFont="1"/>
    <xf numFmtId="0" fontId="2" fillId="2" borderId="1" xfId="0" applyFont="1" applyFill="1" applyBorder="1" applyAlignment="1" applyProtection="1">
      <alignment horizontal="right"/>
    </xf>
    <xf numFmtId="37" fontId="2" fillId="2" borderId="2" xfId="0" applyNumberFormat="1" applyFont="1" applyFill="1" applyBorder="1" applyProtection="1"/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Protection="1"/>
    <xf numFmtId="37" fontId="2" fillId="2" borderId="5" xfId="0" applyNumberFormat="1" applyFont="1" applyFill="1" applyBorder="1" applyProtection="1"/>
    <xf numFmtId="0" fontId="5" fillId="0" borderId="0" xfId="0" applyFont="1" applyProtection="1"/>
    <xf numFmtId="37" fontId="5" fillId="0" borderId="0" xfId="0" applyNumberFormat="1" applyFont="1" applyProtection="1"/>
    <xf numFmtId="166" fontId="1" fillId="0" borderId="0" xfId="0" applyNumberFormat="1" applyFont="1" applyProtection="1"/>
    <xf numFmtId="0" fontId="6" fillId="0" borderId="0" xfId="0" applyFont="1" applyFill="1" applyProtection="1"/>
    <xf numFmtId="164" fontId="6" fillId="0" borderId="0" xfId="1" applyNumberFormat="1" applyFont="1" applyFill="1" applyProtection="1"/>
    <xf numFmtId="164" fontId="6" fillId="0" borderId="0" xfId="1" applyNumberFormat="1" applyFont="1" applyProtection="1"/>
    <xf numFmtId="0" fontId="6" fillId="0" borderId="0" xfId="0" applyFont="1" applyProtection="1"/>
    <xf numFmtId="164" fontId="0" fillId="0" borderId="0" xfId="1" applyNumberFormat="1" applyFont="1" applyFill="1"/>
    <xf numFmtId="0" fontId="7" fillId="0" borderId="0" xfId="0" applyFont="1" applyProtection="1"/>
    <xf numFmtId="37" fontId="7" fillId="0" borderId="0" xfId="0" applyNumberFormat="1" applyFont="1" applyProtection="1"/>
    <xf numFmtId="37" fontId="7" fillId="0" borderId="0" xfId="0" applyNumberFormat="1" applyFont="1"/>
    <xf numFmtId="0" fontId="7" fillId="0" borderId="0" xfId="0" applyFont="1" applyAlignment="1">
      <alignment horizontal="center"/>
    </xf>
    <xf numFmtId="164" fontId="1" fillId="0" borderId="0" xfId="0" applyNumberFormat="1" applyFont="1" applyFill="1"/>
    <xf numFmtId="164" fontId="5" fillId="0" borderId="0" xfId="0" applyNumberFormat="1" applyFont="1" applyProtection="1"/>
    <xf numFmtId="0" fontId="1" fillId="0" borderId="0" xfId="0" applyFont="1" applyProtection="1"/>
    <xf numFmtId="37" fontId="1" fillId="0" borderId="0" xfId="0" applyNumberFormat="1" applyFont="1" applyProtection="1"/>
    <xf numFmtId="37" fontId="1" fillId="0" borderId="0" xfId="0" applyNumberFormat="1" applyFont="1"/>
    <xf numFmtId="0" fontId="1" fillId="3" borderId="0" xfId="0" applyFont="1" applyFill="1" applyProtection="1"/>
    <xf numFmtId="37" fontId="1" fillId="3" borderId="0" xfId="0" applyNumberFormat="1" applyFont="1" applyFill="1" applyAlignment="1" applyProtection="1">
      <alignment horizontal="right"/>
    </xf>
    <xf numFmtId="37" fontId="1" fillId="3" borderId="0" xfId="0" applyNumberFormat="1" applyFont="1" applyFill="1" applyProtection="1"/>
    <xf numFmtId="0" fontId="1" fillId="3" borderId="0" xfId="0" applyFont="1" applyFill="1"/>
    <xf numFmtId="0" fontId="9" fillId="0" borderId="0" xfId="0" applyFont="1" applyAlignment="1" applyProtection="1">
      <alignment horizontal="center"/>
    </xf>
    <xf numFmtId="0" fontId="8" fillId="0" borderId="2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PROPERTY%20TAXES(protected%20info)/2020%20taxrates/2020%20PROPERTY%20TAX%20WORKBOOK%20(locked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3 Yr Avergae Collection Rate"/>
      <sheetName val="GO DEBT SUMMARY"/>
      <sheetName val="Hospital Mills"/>
      <sheetName val="Special Districts"/>
      <sheetName val="HED"/>
      <sheetName val="PED"/>
      <sheetName val="Debt Service Rate Setting"/>
      <sheetName val="Distribution Statistics"/>
      <sheetName val="School District Stats"/>
      <sheetName val="Other Statistics "/>
      <sheetName val="PT Estimate Worksheet Data"/>
      <sheetName val="Bernalillo"/>
      <sheetName val="Catron"/>
      <sheetName val="Chaves"/>
      <sheetName val="Cibola"/>
      <sheetName val="Colfax"/>
      <sheetName val="Curry"/>
      <sheetName val="De 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CHANGE LOG"/>
    </sheetNames>
    <sheetDataSet>
      <sheetData sheetId="0"/>
      <sheetData sheetId="1">
        <row r="4">
          <cell r="E4" t="str">
            <v>TAX YEAR 2020</v>
          </cell>
        </row>
        <row r="439">
          <cell r="H439">
            <v>0</v>
          </cell>
        </row>
        <row r="440">
          <cell r="H440">
            <v>0</v>
          </cell>
        </row>
      </sheetData>
      <sheetData sheetId="2"/>
      <sheetData sheetId="3">
        <row r="1">
          <cell r="A1"/>
          <cell r="B1"/>
          <cell r="C1"/>
          <cell r="D1"/>
          <cell r="E1">
            <v>2020</v>
          </cell>
          <cell r="F1"/>
          <cell r="G1"/>
          <cell r="H1"/>
          <cell r="I1"/>
          <cell r="J1"/>
          <cell r="K1"/>
          <cell r="L1"/>
          <cell r="M1" t="str">
            <v>GOB</v>
          </cell>
          <cell r="N1" t="str">
            <v>GOB</v>
          </cell>
          <cell r="O1"/>
          <cell r="P1"/>
          <cell r="Q1"/>
          <cell r="R1" t="str">
            <v>GOB</v>
          </cell>
          <cell r="S1">
            <v>2021</v>
          </cell>
          <cell r="T1"/>
          <cell r="U1" t="str">
            <v>GOB</v>
          </cell>
          <cell r="V1"/>
          <cell r="W1"/>
          <cell r="X1"/>
          <cell r="Y1"/>
          <cell r="Z1"/>
          <cell r="AA1"/>
          <cell r="AB1"/>
          <cell r="AC1"/>
          <cell r="AD1"/>
          <cell r="AE1"/>
          <cell r="AF1"/>
          <cell r="AG1"/>
          <cell r="AH1"/>
          <cell r="AI1"/>
          <cell r="AJ1"/>
          <cell r="AK1"/>
          <cell r="AL1"/>
          <cell r="AM1"/>
        </row>
        <row r="2">
          <cell r="A2"/>
          <cell r="B2"/>
          <cell r="C2" t="str">
            <v xml:space="preserve"> </v>
          </cell>
          <cell r="D2" t="str">
            <v xml:space="preserve"> </v>
          </cell>
          <cell r="E2" t="str">
            <v>Copper or</v>
          </cell>
          <cell r="F2" t="str">
            <v>C</v>
          </cell>
          <cell r="G2">
            <v>2020</v>
          </cell>
          <cell r="H2" t="str">
            <v>R/NR</v>
          </cell>
          <cell r="I2" t="str">
            <v xml:space="preserve"> </v>
          </cell>
          <cell r="J2" t="str">
            <v>Oil/Gas/Copper</v>
          </cell>
          <cell r="K2" t="str">
            <v xml:space="preserve"> </v>
          </cell>
          <cell r="L2" t="str">
            <v xml:space="preserve"> </v>
          </cell>
          <cell r="M2" t="str">
            <v>Cash</v>
          </cell>
          <cell r="N2" t="str">
            <v>Pmts. Due</v>
          </cell>
          <cell r="O2" t="str">
            <v>Prior Year</v>
          </cell>
          <cell r="P2"/>
          <cell r="Q2"/>
          <cell r="R2" t="str">
            <v>Pmts. Due</v>
          </cell>
          <cell r="S2" t="str">
            <v>Additional</v>
          </cell>
          <cell r="T2"/>
          <cell r="U2">
            <v>2020</v>
          </cell>
          <cell r="V2" t="str">
            <v>GOB</v>
          </cell>
          <cell r="W2" t="str">
            <v>GOB</v>
          </cell>
          <cell r="X2" t="str">
            <v>GOB</v>
          </cell>
          <cell r="Y2" t="str">
            <v>GOB</v>
          </cell>
          <cell r="Z2" t="str">
            <v>GOB</v>
          </cell>
          <cell r="AA2" t="str">
            <v>GOB</v>
          </cell>
          <cell r="AB2" t="str">
            <v>GOB</v>
          </cell>
          <cell r="AC2" t="str">
            <v>GOB</v>
          </cell>
          <cell r="AD2" t="str">
            <v>GOB</v>
          </cell>
          <cell r="AE2" t="str">
            <v>GOB</v>
          </cell>
          <cell r="AF2" t="str">
            <v>GOB</v>
          </cell>
          <cell r="AG2" t="str">
            <v>GOB</v>
          </cell>
          <cell r="AH2" t="str">
            <v>GOB</v>
          </cell>
          <cell r="AI2" t="str">
            <v>GOB</v>
          </cell>
          <cell r="AJ2" t="str">
            <v>GOB</v>
          </cell>
          <cell r="AK2" t="str">
            <v>GOB</v>
          </cell>
          <cell r="AL2" t="str">
            <v>GOB</v>
          </cell>
          <cell r="AM2" t="str">
            <v>GOB</v>
          </cell>
        </row>
        <row r="3">
          <cell r="A3"/>
          <cell r="B3" t="str">
            <v>MUNICIPALITY /</v>
          </cell>
          <cell r="C3">
            <v>2020</v>
          </cell>
          <cell r="D3">
            <v>2020</v>
          </cell>
          <cell r="E3">
            <v>2019</v>
          </cell>
          <cell r="F3"/>
          <cell r="G3" t="str">
            <v>TOTAL</v>
          </cell>
          <cell r="H3" t="str">
            <v>Collection</v>
          </cell>
          <cell r="I3" t="str">
            <v>Res./Non-Res.</v>
          </cell>
          <cell r="J3" t="str">
            <v>Collection</v>
          </cell>
          <cell r="K3" t="str">
            <v>Oil/Gas/Copper</v>
          </cell>
          <cell r="L3" t="str">
            <v>TOTAL</v>
          </cell>
          <cell r="M3" t="str">
            <v>Balance</v>
          </cell>
          <cell r="N3" t="str">
            <v>7/1/2020 to</v>
          </cell>
          <cell r="O3" t="str">
            <v>Items</v>
          </cell>
          <cell r="P3" t="str">
            <v>Surplus/</v>
          </cell>
          <cell r="Q3" t="str">
            <v>75% of</v>
          </cell>
          <cell r="R3" t="str">
            <v>7/1/2021 to</v>
          </cell>
          <cell r="S3" t="str">
            <v>Levy</v>
          </cell>
          <cell r="T3"/>
          <cell r="U3" t="str">
            <v>Tax Levy</v>
          </cell>
          <cell r="V3">
            <v>2020</v>
          </cell>
          <cell r="W3">
            <v>2019</v>
          </cell>
          <cell r="X3">
            <v>2018</v>
          </cell>
          <cell r="Y3">
            <v>2017</v>
          </cell>
          <cell r="Z3">
            <v>2016</v>
          </cell>
          <cell r="AA3">
            <v>2015</v>
          </cell>
          <cell r="AB3">
            <v>2014</v>
          </cell>
          <cell r="AC3">
            <v>2013</v>
          </cell>
          <cell r="AD3">
            <v>2012</v>
          </cell>
          <cell r="AE3">
            <v>2011</v>
          </cell>
          <cell r="AF3">
            <v>2010</v>
          </cell>
          <cell r="AG3">
            <v>2009</v>
          </cell>
          <cell r="AH3">
            <v>2008</v>
          </cell>
          <cell r="AI3">
            <v>2007</v>
          </cell>
          <cell r="AJ3">
            <v>2006</v>
          </cell>
          <cell r="AK3">
            <v>2005</v>
          </cell>
          <cell r="AL3">
            <v>2004</v>
          </cell>
          <cell r="AM3">
            <v>2003</v>
          </cell>
        </row>
        <row r="4">
          <cell r="A4" t="str">
            <v>COUNTY</v>
          </cell>
          <cell r="B4" t="str">
            <v>SPECIAL DISTRICT</v>
          </cell>
          <cell r="C4" t="str">
            <v>Residential</v>
          </cell>
          <cell r="D4" t="str">
            <v>Non-Residential</v>
          </cell>
          <cell r="E4" t="str">
            <v>Oil &amp; Gas</v>
          </cell>
          <cell r="F4"/>
          <cell r="G4" t="str">
            <v>VALUATION</v>
          </cell>
          <cell r="H4" t="str">
            <v>Rate</v>
          </cell>
          <cell r="I4" t="str">
            <v>Production</v>
          </cell>
          <cell r="J4" t="str">
            <v>Rate</v>
          </cell>
          <cell r="K4" t="str">
            <v>Production</v>
          </cell>
          <cell r="L4" t="str">
            <v>PRODUCTION</v>
          </cell>
          <cell r="M4" t="str">
            <v>June 30, 2020</v>
          </cell>
          <cell r="N4" t="str">
            <v>6/30/2021</v>
          </cell>
          <cell r="O4" t="str">
            <v>(+) or (-)</v>
          </cell>
          <cell r="P4" t="str">
            <v>(Deficit)</v>
          </cell>
          <cell r="Q4" t="str">
            <v>Surplus</v>
          </cell>
          <cell r="R4" t="str">
            <v>12/31/2021</v>
          </cell>
          <cell r="S4" t="str">
            <v>Requirements</v>
          </cell>
          <cell r="T4"/>
          <cell r="U4" t="str">
            <v>Requirements</v>
          </cell>
          <cell r="V4" t="str">
            <v>TAX LEVY</v>
          </cell>
          <cell r="W4" t="str">
            <v>TAX LEVY</v>
          </cell>
          <cell r="X4" t="str">
            <v>TAX LEVY</v>
          </cell>
          <cell r="Y4" t="str">
            <v>TAX LEVY</v>
          </cell>
          <cell r="Z4" t="str">
            <v>TAX LEVY</v>
          </cell>
          <cell r="AA4" t="str">
            <v>TAX LEVY</v>
          </cell>
          <cell r="AB4" t="str">
            <v>TAX LEVY</v>
          </cell>
          <cell r="AC4" t="str">
            <v>TAX LEVY</v>
          </cell>
          <cell r="AD4" t="str">
            <v>TAX LEVY</v>
          </cell>
          <cell r="AE4" t="str">
            <v>TAX LEVY</v>
          </cell>
          <cell r="AF4" t="str">
            <v>TAX LEVY</v>
          </cell>
          <cell r="AG4" t="str">
            <v>TAX LEVY</v>
          </cell>
          <cell r="AH4" t="str">
            <v>TAX LEVY</v>
          </cell>
          <cell r="AI4" t="str">
            <v>TAX LEVY</v>
          </cell>
          <cell r="AJ4" t="str">
            <v>TAX LEVY</v>
          </cell>
          <cell r="AK4" t="str">
            <v>TAX LEVY</v>
          </cell>
          <cell r="AL4" t="str">
            <v>TAX LEVY</v>
          </cell>
          <cell r="AM4" t="str">
            <v>TAX LEVY</v>
          </cell>
        </row>
        <row r="5">
          <cell r="A5" t="str">
            <v>BERNALILLO COUNTY15</v>
          </cell>
          <cell r="B5"/>
          <cell r="C5">
            <v>13627654843</v>
          </cell>
          <cell r="D5">
            <v>3796454189</v>
          </cell>
          <cell r="E5"/>
          <cell r="F5"/>
          <cell r="G5">
            <v>17424109032</v>
          </cell>
          <cell r="H5">
            <v>0.96951992307692292</v>
          </cell>
          <cell r="I5">
            <v>16893020848.388557</v>
          </cell>
          <cell r="J5"/>
          <cell r="K5"/>
          <cell r="L5">
            <v>16893020848.388557</v>
          </cell>
          <cell r="M5">
            <v>19892283</v>
          </cell>
          <cell r="N5">
            <v>21030048.759999998</v>
          </cell>
          <cell r="O5">
            <v>0</v>
          </cell>
          <cell r="P5">
            <v>-2671756.1799999997</v>
          </cell>
          <cell r="Q5">
            <v>0</v>
          </cell>
          <cell r="R5">
            <v>20231064.509999998</v>
          </cell>
          <cell r="S5">
            <v>0</v>
          </cell>
          <cell r="T5"/>
          <cell r="U5">
            <v>22902820.689999998</v>
          </cell>
          <cell r="V5">
            <v>1.2649999999999999</v>
          </cell>
          <cell r="W5">
            <v>1.2649999999999999</v>
          </cell>
          <cell r="X5">
            <v>1.2649999999999999</v>
          </cell>
          <cell r="Y5">
            <v>1.2649999999999999</v>
          </cell>
          <cell r="Z5">
            <v>1.2645160299059646</v>
          </cell>
          <cell r="AA5">
            <v>1.264617619346126</v>
          </cell>
          <cell r="AB5">
            <v>1.2456284724885172</v>
          </cell>
          <cell r="AC5">
            <v>0.89666853162255722</v>
          </cell>
          <cell r="AD5">
            <v>0.89710280779242724</v>
          </cell>
          <cell r="AE5">
            <v>0.55500000000000005</v>
          </cell>
          <cell r="AF5">
            <v>0.88</v>
          </cell>
          <cell r="AG5">
            <v>0.88</v>
          </cell>
          <cell r="AH5">
            <v>0.8879172608185073</v>
          </cell>
          <cell r="AI5">
            <v>0.83</v>
          </cell>
          <cell r="AJ5">
            <v>0.83</v>
          </cell>
          <cell r="AK5">
            <v>0.83</v>
          </cell>
          <cell r="AL5">
            <v>0.83</v>
          </cell>
        </row>
        <row r="6">
          <cell r="A6"/>
          <cell r="B6" t="str">
            <v>Albuquerque1</v>
          </cell>
        </row>
        <row r="7">
          <cell r="A7"/>
          <cell r="B7" t="str">
            <v>Corrales23</v>
          </cell>
        </row>
        <row r="8">
          <cell r="A8"/>
          <cell r="B8" t="str">
            <v>Los Ranchos2</v>
          </cell>
        </row>
        <row r="9">
          <cell r="A9" t="str">
            <v>(calculated in Sandoval)</v>
          </cell>
          <cell r="B9" t="str">
            <v>Rio Rancho11</v>
          </cell>
        </row>
        <row r="10">
          <cell r="A10"/>
          <cell r="B10" t="str">
            <v>Tijeras</v>
          </cell>
        </row>
        <row r="11">
          <cell r="A11"/>
          <cell r="B11" t="str">
            <v>AMAFCA3</v>
          </cell>
        </row>
        <row r="12">
          <cell r="A12" t="str">
            <v>(calculated in Santa Fe)</v>
          </cell>
          <cell r="B12" t="str">
            <v>Edgewood SWCD</v>
          </cell>
        </row>
        <row r="13">
          <cell r="A13"/>
          <cell r="B13" t="str">
            <v>Middle Rio Grande CD</v>
          </cell>
        </row>
        <row r="14">
          <cell r="A14"/>
          <cell r="B14" t="str">
            <v>UNM Hospital</v>
          </cell>
        </row>
        <row r="15">
          <cell r="A15"/>
          <cell r="B15"/>
        </row>
        <row r="16">
          <cell r="A16" t="str">
            <v>CATRON COUNTY</v>
          </cell>
          <cell r="B16"/>
        </row>
        <row r="17">
          <cell r="A17"/>
          <cell r="B17" t="str">
            <v>Reserve</v>
          </cell>
        </row>
        <row r="18">
          <cell r="A18" t="str">
            <v>(calculated in Sierra)</v>
          </cell>
          <cell r="B18" t="str">
            <v>Sierra SWCD</v>
          </cell>
        </row>
        <row r="19">
          <cell r="A19"/>
          <cell r="B19"/>
        </row>
        <row r="20">
          <cell r="A20" t="str">
            <v>CHAVES COUNTY</v>
          </cell>
          <cell r="B20"/>
        </row>
        <row r="21">
          <cell r="A21"/>
          <cell r="B21" t="str">
            <v>Dexter</v>
          </cell>
        </row>
        <row r="22">
          <cell r="A22"/>
          <cell r="B22" t="str">
            <v>Hagerman</v>
          </cell>
        </row>
        <row r="23">
          <cell r="A23"/>
          <cell r="B23" t="str">
            <v>Lake Arthur</v>
          </cell>
        </row>
        <row r="24">
          <cell r="A24"/>
          <cell r="B24" t="str">
            <v>Roswell</v>
          </cell>
        </row>
        <row r="25">
          <cell r="A25"/>
          <cell r="B25" t="str">
            <v>Border SWCD</v>
          </cell>
        </row>
        <row r="26">
          <cell r="A26"/>
          <cell r="B26" t="str">
            <v>Central Valley SWCD</v>
          </cell>
        </row>
        <row r="27">
          <cell r="A27"/>
          <cell r="B27" t="str">
            <v>Chaves Flood Control</v>
          </cell>
        </row>
        <row r="28">
          <cell r="A28"/>
          <cell r="B28" t="str">
            <v>Chaves SWCD</v>
          </cell>
        </row>
        <row r="29">
          <cell r="A29"/>
          <cell r="B29" t="str">
            <v>Cottonwood Walnut Creek</v>
          </cell>
        </row>
        <row r="30">
          <cell r="A30"/>
          <cell r="B30" t="str">
            <v>Hagerman/Dexter SWCD</v>
          </cell>
        </row>
        <row r="31">
          <cell r="A31"/>
          <cell r="B31" t="str">
            <v>Pecos Valley Artesian CD</v>
          </cell>
        </row>
        <row r="32">
          <cell r="A32"/>
          <cell r="B32" t="str">
            <v>Penasco SWCD</v>
          </cell>
        </row>
        <row r="33">
          <cell r="A33"/>
          <cell r="B33" t="str">
            <v>Upper Hondo SWCD</v>
          </cell>
        </row>
        <row r="34">
          <cell r="A34"/>
          <cell r="B34"/>
        </row>
        <row r="35">
          <cell r="A35" t="str">
            <v>CIBOLA COUNTY</v>
          </cell>
          <cell r="B35"/>
        </row>
        <row r="36">
          <cell r="A36"/>
          <cell r="B36" t="str">
            <v>Grants</v>
          </cell>
        </row>
        <row r="37">
          <cell r="A37" t="str">
            <v>BONDS PAID OFF</v>
          </cell>
          <cell r="B37" t="str">
            <v>Milan</v>
          </cell>
        </row>
        <row r="38">
          <cell r="A38"/>
          <cell r="B38" t="str">
            <v>Cibola General Hospital</v>
          </cell>
        </row>
        <row r="39">
          <cell r="A39"/>
          <cell r="B39" t="str">
            <v>Lava SWCD</v>
          </cell>
        </row>
        <row r="40">
          <cell r="A40"/>
          <cell r="B40" t="str">
            <v>Rio San Jose Flood Control</v>
          </cell>
        </row>
        <row r="41">
          <cell r="A41"/>
          <cell r="B41"/>
        </row>
        <row r="42">
          <cell r="A42" t="str">
            <v>COLFAX COUNTY</v>
          </cell>
          <cell r="B42"/>
        </row>
        <row r="43">
          <cell r="A43"/>
          <cell r="B43" t="str">
            <v>Angel Fire</v>
          </cell>
        </row>
        <row r="44">
          <cell r="A44"/>
          <cell r="B44" t="str">
            <v>Cimarron</v>
          </cell>
        </row>
        <row r="45">
          <cell r="A45"/>
          <cell r="B45" t="str">
            <v>Eagle Nest</v>
          </cell>
        </row>
        <row r="46">
          <cell r="A46"/>
          <cell r="B46" t="str">
            <v>Maxwell</v>
          </cell>
        </row>
        <row r="47">
          <cell r="A47"/>
          <cell r="B47" t="str">
            <v>Raton</v>
          </cell>
        </row>
        <row r="48">
          <cell r="A48"/>
          <cell r="B48" t="str">
            <v>Springer</v>
          </cell>
        </row>
        <row r="49">
          <cell r="A49"/>
          <cell r="B49" t="str">
            <v>Colfax General Hospital</v>
          </cell>
        </row>
        <row r="50">
          <cell r="A50"/>
          <cell r="B50"/>
        </row>
        <row r="51">
          <cell r="A51" t="str">
            <v>CURRY COUNTY</v>
          </cell>
          <cell r="B51" t="str">
            <v>BONDS PAID OFF</v>
          </cell>
        </row>
        <row r="52">
          <cell r="A52"/>
          <cell r="B52" t="str">
            <v>Clovis</v>
          </cell>
        </row>
        <row r="53">
          <cell r="A53"/>
          <cell r="B53" t="str">
            <v>Grady</v>
          </cell>
        </row>
        <row r="54">
          <cell r="A54"/>
          <cell r="B54" t="str">
            <v>Melrose</v>
          </cell>
        </row>
        <row r="55">
          <cell r="A55"/>
          <cell r="B55" t="str">
            <v>Texico</v>
          </cell>
        </row>
        <row r="56">
          <cell r="A56"/>
          <cell r="B56"/>
        </row>
        <row r="57">
          <cell r="A57" t="str">
            <v>DE BACA COUNTY</v>
          </cell>
          <cell r="B57"/>
        </row>
        <row r="58">
          <cell r="A58"/>
          <cell r="B58" t="str">
            <v>Fort Sumner</v>
          </cell>
        </row>
        <row r="59">
          <cell r="A59"/>
          <cell r="B59" t="str">
            <v>De Baca General Hospital</v>
          </cell>
        </row>
        <row r="60">
          <cell r="A60"/>
          <cell r="B60"/>
        </row>
        <row r="61">
          <cell r="A61" t="str">
            <v>DONA ANA COUNTY</v>
          </cell>
          <cell r="B61"/>
        </row>
        <row r="62">
          <cell r="A62"/>
          <cell r="B62" t="str">
            <v>Anthony</v>
          </cell>
        </row>
        <row r="63">
          <cell r="A63"/>
          <cell r="B63" t="str">
            <v>Hatch</v>
          </cell>
        </row>
        <row r="64">
          <cell r="A64"/>
          <cell r="B64" t="str">
            <v>Las Cruces</v>
          </cell>
        </row>
        <row r="65">
          <cell r="A65"/>
          <cell r="B65" t="str">
            <v>Mesilla</v>
          </cell>
        </row>
        <row r="66">
          <cell r="A66"/>
          <cell r="B66" t="str">
            <v>Sunland Park</v>
          </cell>
        </row>
        <row r="67">
          <cell r="A67"/>
          <cell r="B67" t="str">
            <v>Dona Ana Flood Control</v>
          </cell>
        </row>
        <row r="68">
          <cell r="A68"/>
          <cell r="B68" t="str">
            <v>Las Cruces Flood Control</v>
          </cell>
        </row>
        <row r="69">
          <cell r="A69"/>
          <cell r="B69"/>
        </row>
        <row r="70">
          <cell r="A70" t="str">
            <v>EDDY COUNTY</v>
          </cell>
          <cell r="B70"/>
        </row>
        <row r="71">
          <cell r="A71"/>
          <cell r="B71" t="str">
            <v>Artesia</v>
          </cell>
        </row>
        <row r="72">
          <cell r="A72"/>
          <cell r="B72" t="str">
            <v>Carlsbad</v>
          </cell>
        </row>
        <row r="73">
          <cell r="A73"/>
          <cell r="B73" t="str">
            <v>Hope</v>
          </cell>
        </row>
        <row r="74">
          <cell r="A74"/>
          <cell r="B74" t="str">
            <v>Loving</v>
          </cell>
        </row>
        <row r="75">
          <cell r="A75"/>
          <cell r="B75" t="str">
            <v>Artesia General Hospital</v>
          </cell>
        </row>
        <row r="76">
          <cell r="A76"/>
          <cell r="B76" t="str">
            <v>Carlsbad SWCD3</v>
          </cell>
        </row>
        <row r="77">
          <cell r="A77" t="str">
            <v>(calculated in Chaves)</v>
          </cell>
          <cell r="B77" t="str">
            <v>Central Valley SWCD</v>
          </cell>
        </row>
        <row r="78">
          <cell r="A78" t="str">
            <v>(calculated in Chaves)</v>
          </cell>
          <cell r="B78" t="str">
            <v>Cottonwood Walnut Creek</v>
          </cell>
        </row>
        <row r="79">
          <cell r="A79"/>
          <cell r="B79" t="str">
            <v>Hackberry Draw Watershed</v>
          </cell>
        </row>
        <row r="80">
          <cell r="A80" t="str">
            <v>(calculated in Chaves)</v>
          </cell>
          <cell r="B80" t="str">
            <v>Pecos Valley Artesian CD</v>
          </cell>
        </row>
        <row r="81">
          <cell r="A81" t="str">
            <v>(calculated in Chaves)</v>
          </cell>
          <cell r="B81" t="str">
            <v>Penasco SWCD</v>
          </cell>
        </row>
        <row r="82">
          <cell r="A82"/>
          <cell r="B82"/>
        </row>
        <row r="83">
          <cell r="A83" t="str">
            <v>GRANT COUNTY5,6</v>
          </cell>
          <cell r="B83"/>
        </row>
        <row r="84">
          <cell r="A84"/>
          <cell r="B84" t="str">
            <v>Bayard</v>
          </cell>
        </row>
        <row r="85">
          <cell r="A85"/>
          <cell r="B85" t="str">
            <v>Hurley</v>
          </cell>
        </row>
        <row r="86">
          <cell r="A86"/>
          <cell r="B86" t="str">
            <v>Santa Clara</v>
          </cell>
        </row>
        <row r="87">
          <cell r="A87" t="str">
            <v>BONDS PAID OFF</v>
          </cell>
          <cell r="B87" t="str">
            <v>Silver City</v>
          </cell>
        </row>
        <row r="88">
          <cell r="A88"/>
          <cell r="B88" t="str">
            <v>Gila Watershed District</v>
          </cell>
        </row>
        <row r="89">
          <cell r="A89"/>
          <cell r="B89"/>
        </row>
        <row r="90">
          <cell r="A90" t="str">
            <v>GUADALUPE COUNTY</v>
          </cell>
          <cell r="B90"/>
        </row>
        <row r="91">
          <cell r="A91"/>
          <cell r="B91" t="str">
            <v>Santa Rosa</v>
          </cell>
        </row>
        <row r="92">
          <cell r="A92"/>
          <cell r="B92" t="str">
            <v>Vaughn</v>
          </cell>
        </row>
        <row r="93">
          <cell r="A93"/>
          <cell r="B93" t="str">
            <v>Guadalupe County Hospital</v>
          </cell>
        </row>
        <row r="94">
          <cell r="A94"/>
          <cell r="B94" t="str">
            <v>Guadalupe SWCD</v>
          </cell>
        </row>
        <row r="95">
          <cell r="A95"/>
          <cell r="B95"/>
        </row>
        <row r="96">
          <cell r="A96" t="str">
            <v>HARDING COUNTY</v>
          </cell>
          <cell r="B96"/>
        </row>
        <row r="97">
          <cell r="A97"/>
          <cell r="B97" t="str">
            <v>Mosquero</v>
          </cell>
        </row>
        <row r="98">
          <cell r="A98"/>
          <cell r="B98" t="str">
            <v>Roy</v>
          </cell>
        </row>
        <row r="99">
          <cell r="A99"/>
          <cell r="B99" t="str">
            <v>Mesa SWCD</v>
          </cell>
        </row>
        <row r="100">
          <cell r="A100"/>
          <cell r="B100"/>
        </row>
        <row r="101">
          <cell r="A101" t="str">
            <v>HIDALGO COUNTY</v>
          </cell>
          <cell r="B101"/>
        </row>
        <row r="102">
          <cell r="A102"/>
          <cell r="B102" t="str">
            <v>Lordsburg</v>
          </cell>
        </row>
        <row r="103">
          <cell r="A103"/>
          <cell r="B103" t="str">
            <v>Virden</v>
          </cell>
        </row>
        <row r="104">
          <cell r="A104"/>
          <cell r="B104"/>
        </row>
        <row r="105">
          <cell r="A105" t="str">
            <v>LEA COUNTY</v>
          </cell>
          <cell r="B105"/>
        </row>
        <row r="106">
          <cell r="A106"/>
          <cell r="B106" t="str">
            <v>Eunice</v>
          </cell>
        </row>
        <row r="107">
          <cell r="A107"/>
          <cell r="B107" t="str">
            <v>Hobbs</v>
          </cell>
        </row>
        <row r="108">
          <cell r="A108"/>
          <cell r="B108" t="str">
            <v>Jal</v>
          </cell>
        </row>
        <row r="109">
          <cell r="A109"/>
          <cell r="B109" t="str">
            <v>Lovington</v>
          </cell>
        </row>
        <row r="110">
          <cell r="A110"/>
          <cell r="B110" t="str">
            <v>Tatum</v>
          </cell>
        </row>
        <row r="111">
          <cell r="A111"/>
          <cell r="B111" t="str">
            <v>Eunice Hospital</v>
          </cell>
        </row>
        <row r="112">
          <cell r="A112"/>
          <cell r="B112" t="str">
            <v>Jal Hospital</v>
          </cell>
        </row>
        <row r="113">
          <cell r="A113"/>
          <cell r="B113" t="str">
            <v>Nor-Lea Hospital</v>
          </cell>
        </row>
        <row r="114">
          <cell r="A114"/>
          <cell r="B114"/>
        </row>
        <row r="115">
          <cell r="A115" t="str">
            <v>LINCOLN COUNTY</v>
          </cell>
          <cell r="B115"/>
        </row>
        <row r="116">
          <cell r="A116"/>
          <cell r="B116" t="str">
            <v>Capitan</v>
          </cell>
        </row>
        <row r="117">
          <cell r="A117"/>
          <cell r="B117" t="str">
            <v>Carrizozo</v>
          </cell>
        </row>
        <row r="118">
          <cell r="A118"/>
          <cell r="B118" t="str">
            <v>Corona</v>
          </cell>
        </row>
        <row r="119">
          <cell r="A119"/>
          <cell r="B119" t="str">
            <v>Ruidoso7</v>
          </cell>
        </row>
        <row r="120">
          <cell r="A120"/>
          <cell r="B120" t="str">
            <v>Ruidoso Downs</v>
          </cell>
        </row>
        <row r="121">
          <cell r="A121"/>
          <cell r="B121" t="str">
            <v>Lincoln Medical Center</v>
          </cell>
        </row>
        <row r="122">
          <cell r="A122"/>
          <cell r="B122" t="str">
            <v>Rural Clinics</v>
          </cell>
        </row>
        <row r="123">
          <cell r="A123"/>
          <cell r="B123" t="str">
            <v>Alpine Sanitation District</v>
          </cell>
        </row>
        <row r="124">
          <cell r="A124"/>
          <cell r="B124" t="str">
            <v>Alto Lakes WSD</v>
          </cell>
        </row>
        <row r="125">
          <cell r="A125"/>
          <cell r="B125" t="str">
            <v>Carrizozo SWCD</v>
          </cell>
        </row>
        <row r="126">
          <cell r="A126" t="str">
            <v>(calculated in Chaves)</v>
          </cell>
          <cell r="B126" t="str">
            <v>Chaves SWCD</v>
          </cell>
        </row>
        <row r="127">
          <cell r="A127"/>
          <cell r="B127" t="str">
            <v>Claunch-Pinto SWCD</v>
          </cell>
        </row>
        <row r="128">
          <cell r="A128"/>
          <cell r="B128" t="str">
            <v>Sun Valley Sanitation Dist.</v>
          </cell>
        </row>
        <row r="129">
          <cell r="A129" t="str">
            <v>(calculated in Chaves)</v>
          </cell>
          <cell r="B129" t="str">
            <v>Upper Hondo SWCD</v>
          </cell>
        </row>
        <row r="130">
          <cell r="A130"/>
          <cell r="B130"/>
        </row>
        <row r="131">
          <cell r="A131" t="str">
            <v>LOS ALAMOS COUNTY</v>
          </cell>
          <cell r="B131" t="str">
            <v>Los Alamos</v>
          </cell>
        </row>
        <row r="132">
          <cell r="A132"/>
          <cell r="B132"/>
        </row>
        <row r="133">
          <cell r="A133" t="str">
            <v>LUNA COUNTY</v>
          </cell>
          <cell r="B133"/>
        </row>
        <row r="134">
          <cell r="A134"/>
          <cell r="B134" t="str">
            <v>Columbus</v>
          </cell>
        </row>
        <row r="135">
          <cell r="A135"/>
          <cell r="B135" t="str">
            <v>Deming</v>
          </cell>
        </row>
        <row r="136">
          <cell r="A136"/>
          <cell r="B136"/>
        </row>
        <row r="137">
          <cell r="A137" t="str">
            <v>MCKINLEY COUNTY16</v>
          </cell>
          <cell r="B137" t="str">
            <v>BONDS PAID OFF</v>
          </cell>
        </row>
        <row r="138">
          <cell r="A138"/>
          <cell r="B138" t="str">
            <v>Gallup14</v>
          </cell>
        </row>
        <row r="139">
          <cell r="A139"/>
          <cell r="B139" t="str">
            <v>Rehoboth Christian Hospital</v>
          </cell>
        </row>
        <row r="140">
          <cell r="A140" t="str">
            <v>(calculated in Cibola)</v>
          </cell>
          <cell r="B140" t="str">
            <v>Rio San Jose Flood Control</v>
          </cell>
        </row>
        <row r="141">
          <cell r="A141"/>
          <cell r="B141"/>
        </row>
        <row r="142">
          <cell r="A142" t="str">
            <v>MORA COUNTY5</v>
          </cell>
          <cell r="B142"/>
        </row>
        <row r="143">
          <cell r="A143"/>
          <cell r="B143" t="str">
            <v>Wagon Mound</v>
          </cell>
        </row>
        <row r="144">
          <cell r="A144"/>
          <cell r="B144" t="str">
            <v>Mora/Wagon Mound SWCD</v>
          </cell>
        </row>
        <row r="145">
          <cell r="A145"/>
          <cell r="B145" t="str">
            <v>Western Mora SWCD</v>
          </cell>
        </row>
        <row r="146">
          <cell r="A146"/>
          <cell r="B146"/>
        </row>
        <row r="147">
          <cell r="A147" t="str">
            <v>OTERO COUNTY17</v>
          </cell>
          <cell r="B147" t="str">
            <v>BONDS PAID OFF</v>
          </cell>
        </row>
        <row r="148">
          <cell r="A148"/>
          <cell r="B148" t="str">
            <v>Alamogordo</v>
          </cell>
        </row>
        <row r="149">
          <cell r="A149"/>
          <cell r="B149" t="str">
            <v>Cloudcroft</v>
          </cell>
        </row>
        <row r="150">
          <cell r="A150"/>
          <cell r="B150" t="str">
            <v>Tularosa</v>
          </cell>
        </row>
        <row r="151">
          <cell r="A151" t="str">
            <v>(calculated in Eddy)</v>
          </cell>
          <cell r="B151" t="str">
            <v>Carlsbad SWCD3</v>
          </cell>
        </row>
        <row r="152">
          <cell r="A152" t="str">
            <v>(calculated in Chaves)</v>
          </cell>
          <cell r="B152" t="str">
            <v>Penasco SWCD</v>
          </cell>
        </row>
        <row r="153">
          <cell r="A153"/>
          <cell r="B153" t="str">
            <v>Timberon WSD</v>
          </cell>
        </row>
        <row r="154">
          <cell r="A154"/>
          <cell r="B154"/>
        </row>
        <row r="155">
          <cell r="A155" t="str">
            <v>QUAY COUNTY</v>
          </cell>
          <cell r="B155"/>
        </row>
        <row r="156">
          <cell r="A156"/>
          <cell r="B156" t="str">
            <v>House</v>
          </cell>
        </row>
        <row r="157">
          <cell r="A157"/>
          <cell r="B157" t="str">
            <v>Logan</v>
          </cell>
        </row>
        <row r="158">
          <cell r="A158"/>
          <cell r="B158" t="str">
            <v>San Jon</v>
          </cell>
        </row>
        <row r="159">
          <cell r="A159"/>
          <cell r="B159" t="str">
            <v>Tucumcari</v>
          </cell>
        </row>
        <row r="160">
          <cell r="A160"/>
          <cell r="B160" t="str">
            <v>Arch Hurley CD</v>
          </cell>
        </row>
        <row r="161">
          <cell r="A161"/>
          <cell r="B161"/>
        </row>
        <row r="162">
          <cell r="A162" t="str">
            <v>RIO ARRIBA COUNTY</v>
          </cell>
          <cell r="B162"/>
        </row>
        <row r="163">
          <cell r="A163"/>
          <cell r="B163" t="str">
            <v>Chama</v>
          </cell>
        </row>
        <row r="164">
          <cell r="A164"/>
          <cell r="B164" t="str">
            <v>Espanola</v>
          </cell>
        </row>
        <row r="165">
          <cell r="A165"/>
          <cell r="B165" t="str">
            <v>Rio Arriba County Hospital</v>
          </cell>
        </row>
        <row r="166">
          <cell r="A166"/>
          <cell r="B166" t="str">
            <v>Cuba SWCD</v>
          </cell>
        </row>
        <row r="167">
          <cell r="A167"/>
          <cell r="B167" t="str">
            <v>East Rio Arriba SWCD</v>
          </cell>
        </row>
        <row r="168">
          <cell r="A168"/>
          <cell r="B168" t="str">
            <v>Upper Chama SWCD</v>
          </cell>
        </row>
        <row r="169">
          <cell r="A169"/>
          <cell r="B169"/>
        </row>
        <row r="170">
          <cell r="A170" t="str">
            <v>ROOSEVELT COUNTY</v>
          </cell>
          <cell r="B170"/>
        </row>
        <row r="171">
          <cell r="A171"/>
          <cell r="B171" t="str">
            <v>Causey</v>
          </cell>
        </row>
        <row r="172">
          <cell r="A172"/>
          <cell r="B172" t="str">
            <v>Dora</v>
          </cell>
        </row>
        <row r="173">
          <cell r="A173"/>
          <cell r="B173" t="str">
            <v>Elida</v>
          </cell>
        </row>
        <row r="174">
          <cell r="A174"/>
          <cell r="B174" t="str">
            <v>Floyd</v>
          </cell>
        </row>
        <row r="175">
          <cell r="A175"/>
          <cell r="B175" t="str">
            <v>Portales</v>
          </cell>
        </row>
        <row r="176">
          <cell r="A176" t="str">
            <v>(calculated in Chaves)</v>
          </cell>
          <cell r="B176" t="str">
            <v>Border SWCD</v>
          </cell>
        </row>
        <row r="177">
          <cell r="A177"/>
          <cell r="B177"/>
        </row>
        <row r="178">
          <cell r="A178" t="str">
            <v>SANDOVAL COUNTY20</v>
          </cell>
          <cell r="B178"/>
        </row>
        <row r="179">
          <cell r="A179"/>
          <cell r="B179" t="str">
            <v>Bernalillo</v>
          </cell>
        </row>
        <row r="180">
          <cell r="A180"/>
          <cell r="B180" t="str">
            <v>Corrales</v>
          </cell>
        </row>
        <row r="181">
          <cell r="A181"/>
          <cell r="B181" t="str">
            <v>Cuba</v>
          </cell>
        </row>
        <row r="182">
          <cell r="A182"/>
          <cell r="B182" t="str">
            <v>Jemez Springs</v>
          </cell>
        </row>
        <row r="183">
          <cell r="A183"/>
          <cell r="B183" t="str">
            <v>Rio Rancho11</v>
          </cell>
        </row>
        <row r="184">
          <cell r="A184"/>
          <cell r="B184" t="str">
            <v>San Ysidro</v>
          </cell>
        </row>
        <row r="185">
          <cell r="A185" t="str">
            <v>(calculated in Bernalillo)</v>
          </cell>
          <cell r="B185" t="str">
            <v>UNM Hospital</v>
          </cell>
        </row>
        <row r="186">
          <cell r="A186" t="str">
            <v>BONDS PAID OFF</v>
          </cell>
          <cell r="B186" t="str">
            <v>AMAFCA</v>
          </cell>
        </row>
        <row r="187">
          <cell r="A187" t="str">
            <v>(calculated in Rio Arriba)</v>
          </cell>
          <cell r="B187" t="str">
            <v>Cuba SWCD</v>
          </cell>
        </row>
        <row r="188">
          <cell r="A188" t="str">
            <v>No GO Debt (Spec Levy)</v>
          </cell>
          <cell r="B188" t="str">
            <v>Mariposa East Pub. Impr.3</v>
          </cell>
        </row>
        <row r="189">
          <cell r="A189" t="str">
            <v>(calculated in Bernalillo)</v>
          </cell>
          <cell r="B189" t="str">
            <v>Middle Rio Grande CD</v>
          </cell>
        </row>
        <row r="190">
          <cell r="A190"/>
          <cell r="B190" t="str">
            <v>North Rancho de Placitas</v>
          </cell>
        </row>
        <row r="191">
          <cell r="A191"/>
          <cell r="B191" t="str">
            <v>Placitas Homestead</v>
          </cell>
        </row>
        <row r="192">
          <cell r="A192"/>
          <cell r="B192" t="str">
            <v>ESCAFCA18</v>
          </cell>
        </row>
        <row r="193">
          <cell r="A193"/>
          <cell r="B193" t="str">
            <v>ESCAFCA (Placitas)18</v>
          </cell>
        </row>
        <row r="194">
          <cell r="A194"/>
          <cell r="B194" t="str">
            <v>SSCAFCA12</v>
          </cell>
        </row>
        <row r="195">
          <cell r="A195"/>
          <cell r="B195"/>
        </row>
        <row r="196">
          <cell r="A196" t="str">
            <v>SAN JUAN COUNTY</v>
          </cell>
          <cell r="B196"/>
        </row>
        <row r="197">
          <cell r="A197"/>
          <cell r="B197" t="str">
            <v>Aztec</v>
          </cell>
        </row>
        <row r="198">
          <cell r="A198"/>
          <cell r="B198" t="str">
            <v>Bloomfield</v>
          </cell>
        </row>
        <row r="199">
          <cell r="A199"/>
          <cell r="B199" t="str">
            <v>Farmington</v>
          </cell>
        </row>
        <row r="200">
          <cell r="A200"/>
          <cell r="B200" t="str">
            <v>Kirtland</v>
          </cell>
        </row>
        <row r="201">
          <cell r="A201"/>
          <cell r="B201"/>
        </row>
        <row r="202">
          <cell r="A202" t="str">
            <v>SAN MIGUEL COUNTY</v>
          </cell>
          <cell r="B202"/>
        </row>
        <row r="203">
          <cell r="A203"/>
          <cell r="B203" t="str">
            <v>Las Vegas</v>
          </cell>
        </row>
        <row r="204">
          <cell r="A204"/>
          <cell r="B204" t="str">
            <v>Pecos</v>
          </cell>
        </row>
        <row r="205">
          <cell r="A205" t="str">
            <v>(calculated in Guadalupe)</v>
          </cell>
          <cell r="B205" t="str">
            <v>Guadalupe SWCD</v>
          </cell>
        </row>
        <row r="206">
          <cell r="A206" t="str">
            <v>(calculated in Harding)</v>
          </cell>
          <cell r="B206" t="str">
            <v>Mesa SWCD</v>
          </cell>
        </row>
        <row r="207">
          <cell r="A207"/>
          <cell r="B207" t="str">
            <v>Tierra y Montes SWCD</v>
          </cell>
        </row>
        <row r="208">
          <cell r="A208"/>
          <cell r="B208"/>
        </row>
        <row r="209">
          <cell r="A209" t="str">
            <v>SANTA FE COUNTY</v>
          </cell>
          <cell r="B209"/>
        </row>
        <row r="210">
          <cell r="A210"/>
          <cell r="B210" t="str">
            <v>Edgewood25</v>
          </cell>
        </row>
        <row r="211">
          <cell r="A211" t="str">
            <v>(calculated in Rio Arriba)</v>
          </cell>
          <cell r="B211" t="str">
            <v>Espanola</v>
          </cell>
        </row>
        <row r="212">
          <cell r="A212"/>
          <cell r="B212" t="str">
            <v>Santa Fe</v>
          </cell>
        </row>
        <row r="213">
          <cell r="A213"/>
          <cell r="B213" t="str">
            <v>Edgewood SWCD</v>
          </cell>
        </row>
        <row r="214">
          <cell r="A214"/>
          <cell r="B214" t="str">
            <v>Eldorado Area WSD</v>
          </cell>
        </row>
        <row r="215">
          <cell r="A215"/>
          <cell r="B215"/>
        </row>
        <row r="216">
          <cell r="A216" t="str">
            <v>SIERRA COUNTY</v>
          </cell>
          <cell r="B216"/>
        </row>
        <row r="217">
          <cell r="A217"/>
          <cell r="B217" t="str">
            <v>Elephant Butte</v>
          </cell>
        </row>
        <row r="218">
          <cell r="A218"/>
          <cell r="B218" t="str">
            <v>T or C</v>
          </cell>
        </row>
        <row r="219">
          <cell r="A219"/>
          <cell r="B219" t="str">
            <v>Williamsburg</v>
          </cell>
        </row>
        <row r="220">
          <cell r="A220"/>
          <cell r="B220" t="str">
            <v>Sierra SWCD</v>
          </cell>
        </row>
        <row r="221">
          <cell r="A221"/>
          <cell r="B221" t="str">
            <v>Underwood Watershed</v>
          </cell>
        </row>
        <row r="222">
          <cell r="A222"/>
          <cell r="B222"/>
        </row>
        <row r="223">
          <cell r="A223" t="str">
            <v>SOCORRO COUNTY19</v>
          </cell>
          <cell r="B223"/>
        </row>
        <row r="224">
          <cell r="A224"/>
          <cell r="B224" t="str">
            <v>Magdalena</v>
          </cell>
        </row>
        <row r="225">
          <cell r="A225"/>
          <cell r="B225" t="str">
            <v>Socorro</v>
          </cell>
        </row>
        <row r="226">
          <cell r="A226"/>
          <cell r="B226" t="str">
            <v>Socorro General Hospital</v>
          </cell>
        </row>
        <row r="227">
          <cell r="A227" t="str">
            <v>(calculated in Lincoln)</v>
          </cell>
          <cell r="B227" t="str">
            <v>Carrizozo SWCD</v>
          </cell>
        </row>
        <row r="228">
          <cell r="A228" t="str">
            <v>(calculated in Lincoln)</v>
          </cell>
          <cell r="B228" t="str">
            <v>Claunch-Pinto SWCD</v>
          </cell>
        </row>
        <row r="229">
          <cell r="A229" t="str">
            <v>(calculated in Bernalillo)</v>
          </cell>
          <cell r="B229" t="str">
            <v>Middle Rio Grande CD</v>
          </cell>
        </row>
        <row r="230">
          <cell r="A230" t="str">
            <v>(calculated in Sierra)</v>
          </cell>
          <cell r="B230" t="str">
            <v>Sierra SWCD</v>
          </cell>
        </row>
        <row r="231">
          <cell r="A231"/>
          <cell r="B231" t="str">
            <v>Socorro SWCD</v>
          </cell>
        </row>
        <row r="232">
          <cell r="A232"/>
          <cell r="B232"/>
        </row>
        <row r="233">
          <cell r="A233" t="str">
            <v>TAOS COUNTY</v>
          </cell>
          <cell r="B233"/>
        </row>
        <row r="234">
          <cell r="A234"/>
          <cell r="B234" t="str">
            <v>Questa</v>
          </cell>
        </row>
        <row r="235">
          <cell r="A235"/>
          <cell r="B235" t="str">
            <v>Red River</v>
          </cell>
        </row>
        <row r="236">
          <cell r="A236"/>
          <cell r="B236" t="str">
            <v>Taos</v>
          </cell>
        </row>
        <row r="237">
          <cell r="A237"/>
          <cell r="B237" t="str">
            <v>Taos Ski Valley</v>
          </cell>
        </row>
        <row r="238">
          <cell r="A238"/>
          <cell r="B238" t="str">
            <v>El Prado WSD</v>
          </cell>
        </row>
        <row r="239">
          <cell r="A239"/>
          <cell r="B239" t="str">
            <v>El Valle de los Ranchos SWCD</v>
          </cell>
        </row>
        <row r="240">
          <cell r="A240"/>
          <cell r="B240" t="str">
            <v>Taos SWCD</v>
          </cell>
        </row>
        <row r="241">
          <cell r="A241"/>
          <cell r="B241"/>
        </row>
        <row r="242">
          <cell r="A242" t="str">
            <v>TORRANCE COUNTY</v>
          </cell>
          <cell r="B242"/>
        </row>
        <row r="243">
          <cell r="A243"/>
          <cell r="B243" t="str">
            <v>Encino</v>
          </cell>
        </row>
        <row r="244">
          <cell r="A244"/>
          <cell r="B244" t="str">
            <v>Estancia</v>
          </cell>
        </row>
        <row r="245">
          <cell r="A245"/>
          <cell r="B245" t="str">
            <v>Moriarty</v>
          </cell>
        </row>
        <row r="246">
          <cell r="A246"/>
          <cell r="B246" t="str">
            <v>Mountainair</v>
          </cell>
        </row>
        <row r="247">
          <cell r="A247"/>
          <cell r="B247" t="str">
            <v>Willard</v>
          </cell>
        </row>
        <row r="248">
          <cell r="A248" t="str">
            <v>(calculated in Lincoln)</v>
          </cell>
          <cell r="B248" t="str">
            <v>Carrizozo SWCD</v>
          </cell>
        </row>
        <row r="249">
          <cell r="A249" t="str">
            <v>(calculated in Lincoln)</v>
          </cell>
          <cell r="B249" t="str">
            <v>Claunch-Pinto SWCD</v>
          </cell>
        </row>
        <row r="250">
          <cell r="A250"/>
          <cell r="B250" t="str">
            <v>East Torrance SWCD</v>
          </cell>
        </row>
        <row r="251">
          <cell r="A251" t="str">
            <v>(calculated in Santa Fe)</v>
          </cell>
          <cell r="B251" t="str">
            <v>Edgewood SWCD</v>
          </cell>
        </row>
        <row r="252">
          <cell r="A252"/>
          <cell r="B252"/>
        </row>
        <row r="253">
          <cell r="A253" t="str">
            <v>UNION COUNTY</v>
          </cell>
          <cell r="B253"/>
        </row>
        <row r="254">
          <cell r="A254"/>
          <cell r="B254" t="str">
            <v>Clayton</v>
          </cell>
        </row>
        <row r="255">
          <cell r="A255"/>
          <cell r="B255" t="str">
            <v>Des Moines</v>
          </cell>
        </row>
        <row r="256">
          <cell r="A256"/>
          <cell r="B256" t="str">
            <v>Folsom</v>
          </cell>
        </row>
        <row r="257">
          <cell r="A257"/>
          <cell r="B257" t="str">
            <v>Grenville</v>
          </cell>
        </row>
        <row r="258">
          <cell r="A258"/>
          <cell r="B258"/>
        </row>
        <row r="259">
          <cell r="A259" t="str">
            <v>VALENCIA COUNTY19</v>
          </cell>
          <cell r="B259"/>
        </row>
        <row r="260">
          <cell r="A260"/>
          <cell r="B260" t="str">
            <v>Belen</v>
          </cell>
        </row>
        <row r="261">
          <cell r="A261"/>
          <cell r="B261" t="str">
            <v>Bosque Farms</v>
          </cell>
        </row>
        <row r="262">
          <cell r="A262"/>
          <cell r="B262" t="str">
            <v>Los Lunas</v>
          </cell>
        </row>
        <row r="263">
          <cell r="A263"/>
          <cell r="B263" t="str">
            <v>Peralta</v>
          </cell>
        </row>
        <row r="264">
          <cell r="A264"/>
          <cell r="B264" t="str">
            <v>Rio Communities</v>
          </cell>
        </row>
        <row r="265">
          <cell r="A265"/>
          <cell r="B265" t="str">
            <v>Valencia County Hospital</v>
          </cell>
        </row>
        <row r="266">
          <cell r="A266" t="str">
            <v>(calculated in Bernalillo)</v>
          </cell>
          <cell r="B266" t="str">
            <v>Middle Rio Grande CD</v>
          </cell>
        </row>
        <row r="267">
          <cell r="A267"/>
          <cell r="B267"/>
        </row>
        <row r="268">
          <cell r="A268"/>
          <cell r="B268"/>
        </row>
        <row r="269">
          <cell r="A269"/>
          <cell r="B269"/>
        </row>
        <row r="270">
          <cell r="A270"/>
          <cell r="B270"/>
        </row>
        <row r="271">
          <cell r="A271"/>
          <cell r="B271"/>
        </row>
        <row r="272">
          <cell r="A272"/>
          <cell r="B272"/>
        </row>
        <row r="273">
          <cell r="A273"/>
          <cell r="B273"/>
        </row>
        <row r="274">
          <cell r="A274"/>
          <cell r="B274"/>
        </row>
        <row r="275">
          <cell r="A275"/>
          <cell r="B275"/>
        </row>
        <row r="276">
          <cell r="A276"/>
          <cell r="B276"/>
        </row>
        <row r="277">
          <cell r="A277"/>
          <cell r="B277"/>
        </row>
        <row r="278">
          <cell r="A278"/>
          <cell r="B278"/>
        </row>
        <row r="279">
          <cell r="A279"/>
          <cell r="B279"/>
        </row>
        <row r="280">
          <cell r="A280"/>
          <cell r="B280"/>
        </row>
        <row r="281">
          <cell r="A281"/>
          <cell r="B281"/>
        </row>
        <row r="282">
          <cell r="A282"/>
          <cell r="B282"/>
        </row>
        <row r="283">
          <cell r="A283"/>
          <cell r="B283"/>
        </row>
        <row r="284">
          <cell r="A284"/>
          <cell r="B284"/>
        </row>
        <row r="285">
          <cell r="A285"/>
          <cell r="B285"/>
        </row>
        <row r="286">
          <cell r="A286"/>
          <cell r="B286"/>
        </row>
        <row r="287">
          <cell r="A287"/>
          <cell r="B287"/>
        </row>
        <row r="288">
          <cell r="A288"/>
          <cell r="B288"/>
        </row>
        <row r="289">
          <cell r="A289"/>
          <cell r="B289"/>
        </row>
        <row r="290">
          <cell r="A290"/>
          <cell r="B290"/>
        </row>
        <row r="291">
          <cell r="A291"/>
          <cell r="B29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5">
          <cell r="N5">
            <v>11.85</v>
          </cell>
          <cell r="U5">
            <v>1.0364434292465905</v>
          </cell>
        </row>
      </sheetData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2">
    <tabColor indexed="12"/>
  </sheetPr>
  <dimension ref="A1:CR201"/>
  <sheetViews>
    <sheetView tabSelected="1" view="pageBreakPreview" zoomScaleNormal="100" zoomScaleSheetLayoutView="100" workbookViewId="0">
      <selection activeCell="F208" sqref="F208"/>
    </sheetView>
  </sheetViews>
  <sheetFormatPr defaultColWidth="12" defaultRowHeight="13.2" x14ac:dyDescent="0.25"/>
  <cols>
    <col min="1" max="1" width="29.44140625" style="3" customWidth="1"/>
    <col min="2" max="2" width="8.33203125" style="3" customWidth="1"/>
    <col min="3" max="3" width="19.44140625" style="3" customWidth="1"/>
    <col min="4" max="4" width="18.44140625" style="3" customWidth="1"/>
    <col min="5" max="5" width="18.5546875" style="3" customWidth="1"/>
    <col min="6" max="6" width="16.5546875" style="3" customWidth="1"/>
    <col min="7" max="7" width="18.88671875" style="3" customWidth="1"/>
    <col min="8" max="9" width="19.109375" style="3" customWidth="1"/>
    <col min="10" max="10" width="15.88671875" style="3" hidden="1" customWidth="1"/>
    <col min="11" max="16384" width="12" style="3"/>
  </cols>
  <sheetData>
    <row r="1" spans="1:96" x14ac:dyDescent="0.25">
      <c r="A1" s="1"/>
      <c r="B1" s="1"/>
      <c r="C1" s="1"/>
      <c r="D1" s="2"/>
      <c r="F1" s="1"/>
      <c r="G1" s="1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6" x14ac:dyDescent="0.25">
      <c r="A2" s="1"/>
      <c r="B2" s="1"/>
      <c r="C2" s="1"/>
      <c r="D2" s="2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</row>
    <row r="3" spans="1:96" ht="15.6" x14ac:dyDescent="0.3">
      <c r="A3" s="2" t="s">
        <v>0</v>
      </c>
      <c r="B3" s="1"/>
      <c r="C3" s="1"/>
      <c r="D3" s="65" t="str">
        <f>[1]Input!E4</f>
        <v>TAX YEAR 2020</v>
      </c>
      <c r="E3" s="65"/>
      <c r="F3" s="6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x14ac:dyDescent="0.25">
      <c r="A4" s="1"/>
      <c r="B4" s="1"/>
      <c r="C4" s="1"/>
      <c r="D4" s="1"/>
      <c r="E4" s="15"/>
      <c r="F4" s="15"/>
      <c r="G4" s="15"/>
      <c r="H4" s="1"/>
      <c r="I4" s="1"/>
      <c r="J4" s="61" t="s">
        <v>222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x14ac:dyDescent="0.25">
      <c r="A5" s="6"/>
      <c r="B5" s="7"/>
      <c r="C5" s="7"/>
      <c r="D5" s="7"/>
      <c r="E5" s="7"/>
      <c r="F5" s="7"/>
      <c r="G5" s="7"/>
      <c r="H5" s="8" t="s">
        <v>1</v>
      </c>
      <c r="I5" s="8" t="s">
        <v>1</v>
      </c>
    </row>
    <row r="6" spans="1:96" x14ac:dyDescent="0.25">
      <c r="A6" s="9"/>
      <c r="B6" s="10"/>
      <c r="C6" s="11" t="s">
        <v>2</v>
      </c>
      <c r="D6" s="11" t="s">
        <v>3</v>
      </c>
      <c r="E6" s="12" t="s">
        <v>4</v>
      </c>
      <c r="F6" s="12"/>
      <c r="G6" s="11" t="s">
        <v>5</v>
      </c>
      <c r="H6" s="11" t="s">
        <v>6</v>
      </c>
      <c r="I6" s="11" t="s">
        <v>7</v>
      </c>
    </row>
    <row r="7" spans="1:96" x14ac:dyDescent="0.25">
      <c r="A7" s="13" t="s">
        <v>8</v>
      </c>
      <c r="B7" s="14" t="s">
        <v>9</v>
      </c>
      <c r="C7" s="14" t="s">
        <v>10</v>
      </c>
      <c r="D7" s="14" t="s">
        <v>10</v>
      </c>
      <c r="E7" s="14" t="s">
        <v>11</v>
      </c>
      <c r="F7" s="14" t="s">
        <v>12</v>
      </c>
      <c r="G7" s="14" t="s">
        <v>11</v>
      </c>
      <c r="H7" s="14" t="s">
        <v>10</v>
      </c>
      <c r="I7" s="14" t="s">
        <v>10</v>
      </c>
    </row>
    <row r="8" spans="1:96" x14ac:dyDescent="0.25">
      <c r="A8" s="47" t="s">
        <v>13</v>
      </c>
      <c r="B8" s="1"/>
      <c r="C8" s="16">
        <v>13739428174</v>
      </c>
      <c r="D8" s="16">
        <v>3926823933</v>
      </c>
      <c r="E8" s="16"/>
      <c r="F8" s="16"/>
      <c r="G8" s="16"/>
      <c r="H8" s="17"/>
      <c r="I8" s="48">
        <f>SUM(C8:G8)</f>
        <v>17666252107</v>
      </c>
    </row>
    <row r="9" spans="1:96" x14ac:dyDescent="0.25">
      <c r="A9" s="15" t="s">
        <v>14</v>
      </c>
      <c r="B9" s="19" t="s">
        <v>15</v>
      </c>
      <c r="C9" s="16">
        <v>11183595654</v>
      </c>
      <c r="D9" s="16">
        <v>3331058988</v>
      </c>
      <c r="E9" s="16"/>
      <c r="F9" s="16"/>
      <c r="G9" s="16"/>
      <c r="H9" s="17">
        <f>SUM(C9:G9)</f>
        <v>14514654642</v>
      </c>
      <c r="I9" s="17"/>
    </row>
    <row r="10" spans="1:96" x14ac:dyDescent="0.25">
      <c r="A10" s="15" t="s">
        <v>16</v>
      </c>
      <c r="B10" s="19" t="s">
        <v>17</v>
      </c>
      <c r="C10" s="16">
        <v>0</v>
      </c>
      <c r="D10" s="16">
        <v>0</v>
      </c>
      <c r="E10" s="16"/>
      <c r="F10" s="16"/>
      <c r="G10" s="16"/>
      <c r="H10" s="17">
        <f>SUM(C10:G10)</f>
        <v>0</v>
      </c>
      <c r="I10" s="17"/>
    </row>
    <row r="11" spans="1:96" x14ac:dyDescent="0.25">
      <c r="A11" s="15" t="s">
        <v>18</v>
      </c>
      <c r="B11" s="19" t="s">
        <v>19</v>
      </c>
      <c r="C11" s="16">
        <v>266011507</v>
      </c>
      <c r="D11" s="16">
        <v>28582063</v>
      </c>
      <c r="E11" s="16"/>
      <c r="F11" s="16"/>
      <c r="G11" s="16"/>
      <c r="H11" s="17">
        <f>SUM(C11:G11)</f>
        <v>294593570</v>
      </c>
      <c r="I11" s="17"/>
    </row>
    <row r="12" spans="1:96" x14ac:dyDescent="0.25">
      <c r="A12" s="15" t="s">
        <v>20</v>
      </c>
      <c r="B12" s="19" t="s">
        <v>21</v>
      </c>
      <c r="C12" s="16">
        <v>9009529</v>
      </c>
      <c r="D12" s="16">
        <v>4566645</v>
      </c>
      <c r="E12" s="16"/>
      <c r="F12" s="16"/>
      <c r="G12" s="16"/>
      <c r="H12" s="17">
        <f>SUM(C12:G12)</f>
        <v>13576174</v>
      </c>
      <c r="I12" s="17"/>
      <c r="J12" s="3" t="s">
        <v>22</v>
      </c>
    </row>
    <row r="13" spans="1:96" x14ac:dyDescent="0.25">
      <c r="A13" s="15" t="s">
        <v>220</v>
      </c>
      <c r="B13" s="19" t="s">
        <v>219</v>
      </c>
      <c r="C13" s="16">
        <v>0</v>
      </c>
      <c r="D13" s="16">
        <f>11989+289448</f>
        <v>301437</v>
      </c>
      <c r="E13" s="16"/>
      <c r="F13" s="16"/>
      <c r="G13" s="16"/>
      <c r="H13" s="17">
        <f>SUM(C13:G13)</f>
        <v>301437</v>
      </c>
      <c r="I13" s="17"/>
      <c r="J13" s="20">
        <f>H13+H137+H152+H153</f>
        <v>165038877</v>
      </c>
    </row>
    <row r="14" spans="1:96" x14ac:dyDescent="0.25">
      <c r="A14" s="15"/>
      <c r="B14" s="19"/>
      <c r="C14" s="16"/>
      <c r="D14" s="16"/>
      <c r="E14" s="16"/>
      <c r="F14" s="16"/>
      <c r="G14" s="16"/>
      <c r="H14" s="17"/>
      <c r="I14" s="17"/>
      <c r="J14" s="21"/>
    </row>
    <row r="15" spans="1:96" x14ac:dyDescent="0.25">
      <c r="A15" s="15"/>
      <c r="B15" s="1"/>
      <c r="C15" s="16"/>
      <c r="D15" s="16"/>
      <c r="E15" s="16"/>
      <c r="F15" s="16"/>
      <c r="G15" s="16"/>
      <c r="H15" s="17"/>
      <c r="I15" s="17"/>
    </row>
    <row r="16" spans="1:96" x14ac:dyDescent="0.25">
      <c r="A16" s="47" t="s">
        <v>24</v>
      </c>
      <c r="B16" s="1"/>
      <c r="C16" s="16">
        <v>84313013</v>
      </c>
      <c r="D16" s="16">
        <v>48949035</v>
      </c>
      <c r="E16" s="16"/>
      <c r="F16" s="16"/>
      <c r="G16" s="16"/>
      <c r="H16" s="18"/>
      <c r="I16" s="48">
        <f>SUM(C16:G16)</f>
        <v>133262048</v>
      </c>
    </row>
    <row r="17" spans="1:10" x14ac:dyDescent="0.25">
      <c r="A17" s="15" t="s">
        <v>25</v>
      </c>
      <c r="B17" s="19" t="s">
        <v>26</v>
      </c>
      <c r="C17" s="16">
        <v>3006281</v>
      </c>
      <c r="D17" s="16">
        <v>3222889</v>
      </c>
      <c r="E17" s="16"/>
      <c r="F17" s="16"/>
      <c r="G17" s="16"/>
      <c r="H17" s="18">
        <f>SUM(C17:G17)</f>
        <v>6229170</v>
      </c>
      <c r="I17" s="18"/>
    </row>
    <row r="18" spans="1:10" x14ac:dyDescent="0.25">
      <c r="A18" s="15"/>
      <c r="B18" s="1"/>
      <c r="C18" s="16"/>
      <c r="D18" s="16"/>
      <c r="E18" s="16"/>
      <c r="F18" s="16"/>
      <c r="G18" s="16"/>
      <c r="H18" s="17"/>
      <c r="I18" s="17"/>
    </row>
    <row r="19" spans="1:10" x14ac:dyDescent="0.25">
      <c r="A19" s="47" t="s">
        <v>27</v>
      </c>
      <c r="B19" s="1"/>
      <c r="C19" s="16">
        <v>720153132</v>
      </c>
      <c r="D19" s="16">
        <v>527698207</v>
      </c>
      <c r="E19" s="51">
        <v>39205037</v>
      </c>
      <c r="F19" s="51">
        <v>9274633</v>
      </c>
      <c r="G19" s="16"/>
      <c r="H19" s="17"/>
      <c r="I19" s="49">
        <f>SUM(C19:G19)</f>
        <v>1296331009</v>
      </c>
      <c r="J19" s="20">
        <f>C19+D19</f>
        <v>1247851339</v>
      </c>
    </row>
    <row r="20" spans="1:10" x14ac:dyDescent="0.25">
      <c r="A20" s="15" t="s">
        <v>28</v>
      </c>
      <c r="B20" s="19" t="s">
        <v>29</v>
      </c>
      <c r="C20" s="16">
        <v>8787713</v>
      </c>
      <c r="D20" s="16">
        <v>3003792</v>
      </c>
      <c r="E20" s="16"/>
      <c r="F20" s="16"/>
      <c r="G20" s="16"/>
      <c r="H20" s="17">
        <f>SUM(C20:G20)</f>
        <v>11791505</v>
      </c>
      <c r="I20" s="17"/>
    </row>
    <row r="21" spans="1:10" x14ac:dyDescent="0.25">
      <c r="A21" s="15" t="s">
        <v>30</v>
      </c>
      <c r="B21" s="19" t="s">
        <v>31</v>
      </c>
      <c r="C21" s="16">
        <v>5126542</v>
      </c>
      <c r="D21" s="16">
        <v>2363028</v>
      </c>
      <c r="E21" s="16"/>
      <c r="F21" s="16"/>
      <c r="G21" s="16"/>
      <c r="H21" s="17">
        <f>SUM(C21:G21)</f>
        <v>7489570</v>
      </c>
      <c r="I21" s="17"/>
    </row>
    <row r="22" spans="1:10" x14ac:dyDescent="0.25">
      <c r="A22" s="15" t="s">
        <v>32</v>
      </c>
      <c r="B22" s="19" t="s">
        <v>33</v>
      </c>
      <c r="C22" s="16">
        <v>1658966</v>
      </c>
      <c r="D22" s="16">
        <v>1253682</v>
      </c>
      <c r="E22" s="16"/>
      <c r="F22" s="16"/>
      <c r="G22" s="16"/>
      <c r="H22" s="17">
        <f>SUM(C22:G22)</f>
        <v>2912648</v>
      </c>
      <c r="I22" s="17"/>
    </row>
    <row r="23" spans="1:10" x14ac:dyDescent="0.25">
      <c r="A23" s="15" t="s">
        <v>34</v>
      </c>
      <c r="B23" s="19" t="s">
        <v>26</v>
      </c>
      <c r="C23" s="16">
        <v>522081881</v>
      </c>
      <c r="D23" s="16">
        <v>255418812</v>
      </c>
      <c r="E23" s="16"/>
      <c r="F23" s="16"/>
      <c r="G23" s="16"/>
      <c r="H23" s="17">
        <f>SUM(C23:G23)</f>
        <v>777500693</v>
      </c>
      <c r="I23" s="17"/>
    </row>
    <row r="24" spans="1:10" x14ac:dyDescent="0.25">
      <c r="A24" s="15"/>
      <c r="B24" s="1"/>
      <c r="C24" s="16"/>
      <c r="D24" s="16"/>
      <c r="E24" s="16"/>
      <c r="F24" s="16"/>
      <c r="G24" s="16"/>
      <c r="H24" s="17"/>
      <c r="I24" s="17"/>
    </row>
    <row r="25" spans="1:10" x14ac:dyDescent="0.25">
      <c r="A25" s="47" t="s">
        <v>35</v>
      </c>
      <c r="B25" s="1"/>
      <c r="C25" s="16">
        <v>151883871</v>
      </c>
      <c r="D25" s="16">
        <v>200777782</v>
      </c>
      <c r="E25" s="16"/>
      <c r="F25" s="16"/>
      <c r="G25" s="16"/>
      <c r="H25" s="17"/>
      <c r="I25" s="49">
        <f>SUM(C25:G25)</f>
        <v>352661653</v>
      </c>
    </row>
    <row r="26" spans="1:10" x14ac:dyDescent="0.25">
      <c r="A26" s="15" t="s">
        <v>36</v>
      </c>
      <c r="B26" s="19" t="s">
        <v>37</v>
      </c>
      <c r="C26" s="16">
        <v>77097994</v>
      </c>
      <c r="D26" s="16">
        <v>54446883</v>
      </c>
      <c r="E26" s="16"/>
      <c r="F26" s="16"/>
      <c r="G26" s="16"/>
      <c r="H26" s="17">
        <f>SUM(C26:G26)</f>
        <v>131544877</v>
      </c>
      <c r="I26" s="17"/>
    </row>
    <row r="27" spans="1:10" x14ac:dyDescent="0.25">
      <c r="A27" s="1" t="s">
        <v>38</v>
      </c>
      <c r="B27" s="19" t="s">
        <v>39</v>
      </c>
      <c r="C27" s="16">
        <v>11844301</v>
      </c>
      <c r="D27" s="16">
        <v>36088749</v>
      </c>
      <c r="E27" s="16"/>
      <c r="F27" s="16"/>
      <c r="G27" s="16"/>
      <c r="H27" s="17">
        <f>SUM(C27:G27)</f>
        <v>47933050</v>
      </c>
      <c r="I27" s="17"/>
    </row>
    <row r="28" spans="1:10" x14ac:dyDescent="0.25">
      <c r="A28" s="1"/>
      <c r="B28" s="1"/>
      <c r="C28" s="16"/>
      <c r="D28" s="16"/>
      <c r="E28" s="16"/>
      <c r="F28" s="16"/>
      <c r="G28" s="16"/>
      <c r="H28" s="17"/>
      <c r="I28" s="17"/>
    </row>
    <row r="29" spans="1:10" x14ac:dyDescent="0.25">
      <c r="A29" s="47" t="s">
        <v>40</v>
      </c>
      <c r="B29" s="1"/>
      <c r="C29" s="16">
        <v>413146113</v>
      </c>
      <c r="D29" s="16">
        <v>220368654</v>
      </c>
      <c r="E29" s="51">
        <v>15585618</v>
      </c>
      <c r="F29" s="51">
        <v>2861628</v>
      </c>
      <c r="G29" s="16"/>
      <c r="H29" s="17"/>
      <c r="I29" s="49">
        <f>SUM(C29:G29)</f>
        <v>651962013</v>
      </c>
      <c r="J29" s="56"/>
    </row>
    <row r="30" spans="1:10" x14ac:dyDescent="0.25">
      <c r="A30" s="1" t="s">
        <v>41</v>
      </c>
      <c r="B30" s="19" t="s">
        <v>42</v>
      </c>
      <c r="C30" s="16">
        <v>215154518</v>
      </c>
      <c r="D30" s="16">
        <v>51019709</v>
      </c>
      <c r="E30" s="16"/>
      <c r="F30" s="16"/>
      <c r="G30" s="16"/>
      <c r="H30" s="17">
        <f t="shared" ref="H30:H35" si="0">SUM(C30:G30)</f>
        <v>266174227</v>
      </c>
      <c r="I30" s="17"/>
    </row>
    <row r="31" spans="1:10" x14ac:dyDescent="0.25">
      <c r="A31" s="1" t="s">
        <v>43</v>
      </c>
      <c r="B31" s="19" t="s">
        <v>37</v>
      </c>
      <c r="C31" s="16">
        <v>9633655</v>
      </c>
      <c r="D31" s="16">
        <v>4544292</v>
      </c>
      <c r="E31" s="51"/>
      <c r="F31" s="51"/>
      <c r="G31" s="16"/>
      <c r="H31" s="17">
        <f t="shared" si="0"/>
        <v>14177947</v>
      </c>
      <c r="I31" s="17"/>
      <c r="J31" s="20">
        <f>C31+D31</f>
        <v>14177947</v>
      </c>
    </row>
    <row r="32" spans="1:10" x14ac:dyDescent="0.25">
      <c r="A32" s="1" t="s">
        <v>44</v>
      </c>
      <c r="B32" s="19" t="s">
        <v>39</v>
      </c>
      <c r="C32" s="16">
        <v>12272043</v>
      </c>
      <c r="D32" s="16">
        <v>5656011</v>
      </c>
      <c r="E32" s="16"/>
      <c r="F32" s="16"/>
      <c r="G32" s="16"/>
      <c r="H32" s="17">
        <f t="shared" si="0"/>
        <v>17928054</v>
      </c>
      <c r="I32" s="17"/>
    </row>
    <row r="33" spans="1:9" x14ac:dyDescent="0.25">
      <c r="A33" s="1" t="s">
        <v>45</v>
      </c>
      <c r="B33" s="19" t="s">
        <v>46</v>
      </c>
      <c r="C33" s="16">
        <v>1647964</v>
      </c>
      <c r="D33" s="16">
        <v>994055</v>
      </c>
      <c r="E33" s="16"/>
      <c r="F33" s="16"/>
      <c r="G33" s="16"/>
      <c r="H33" s="17">
        <f t="shared" si="0"/>
        <v>2642019</v>
      </c>
      <c r="I33" s="17"/>
    </row>
    <row r="34" spans="1:9" x14ac:dyDescent="0.25">
      <c r="A34" s="1" t="s">
        <v>47</v>
      </c>
      <c r="B34" s="19" t="s">
        <v>48</v>
      </c>
      <c r="C34" s="16">
        <v>61323014</v>
      </c>
      <c r="D34" s="16">
        <v>36366387</v>
      </c>
      <c r="E34" s="16"/>
      <c r="F34" s="16"/>
      <c r="G34" s="16"/>
      <c r="H34" s="17">
        <f t="shared" si="0"/>
        <v>97689401</v>
      </c>
      <c r="I34" s="17"/>
    </row>
    <row r="35" spans="1:9" x14ac:dyDescent="0.25">
      <c r="A35" s="1" t="s">
        <v>49</v>
      </c>
      <c r="B35" s="19" t="s">
        <v>50</v>
      </c>
      <c r="C35" s="16">
        <v>7991099</v>
      </c>
      <c r="D35" s="16">
        <v>3635442</v>
      </c>
      <c r="E35" s="16"/>
      <c r="F35" s="16"/>
      <c r="G35" s="16"/>
      <c r="H35" s="17">
        <f t="shared" si="0"/>
        <v>11626541</v>
      </c>
      <c r="I35" s="17"/>
    </row>
    <row r="36" spans="1:9" x14ac:dyDescent="0.25">
      <c r="A36" s="1"/>
      <c r="B36" s="1"/>
      <c r="C36" s="16"/>
      <c r="D36" s="16"/>
      <c r="E36" s="16"/>
      <c r="F36" s="16"/>
      <c r="G36" s="16"/>
      <c r="H36" s="17"/>
      <c r="I36" s="17"/>
    </row>
    <row r="37" spans="1:9" x14ac:dyDescent="0.25">
      <c r="A37" s="47" t="s">
        <v>51</v>
      </c>
      <c r="B37" s="1"/>
      <c r="C37" s="16">
        <v>605791796</v>
      </c>
      <c r="D37" s="16">
        <v>373481515</v>
      </c>
      <c r="E37" s="16"/>
      <c r="F37" s="16"/>
      <c r="G37" s="16"/>
      <c r="H37" s="17"/>
      <c r="I37" s="49">
        <f>SUM(C37:G37)</f>
        <v>979273311</v>
      </c>
    </row>
    <row r="38" spans="1:9" x14ac:dyDescent="0.25">
      <c r="A38" s="15" t="s">
        <v>52</v>
      </c>
      <c r="B38" s="19" t="s">
        <v>26</v>
      </c>
      <c r="C38" s="16">
        <v>487780971</v>
      </c>
      <c r="D38" s="16">
        <v>175911699</v>
      </c>
      <c r="E38" s="16"/>
      <c r="F38" s="16"/>
      <c r="G38" s="16"/>
      <c r="H38" s="17">
        <f>SUM(C38:G38)</f>
        <v>663692670</v>
      </c>
      <c r="I38" s="17"/>
    </row>
    <row r="39" spans="1:9" x14ac:dyDescent="0.25">
      <c r="A39" s="15" t="s">
        <v>53</v>
      </c>
      <c r="B39" s="19" t="s">
        <v>54</v>
      </c>
      <c r="C39" s="16">
        <v>586924</v>
      </c>
      <c r="D39" s="16">
        <v>133667</v>
      </c>
      <c r="E39" s="16"/>
      <c r="F39" s="16"/>
      <c r="G39" s="16"/>
      <c r="H39" s="17">
        <f>SUM(C39:G39)</f>
        <v>720591</v>
      </c>
      <c r="I39" s="17"/>
    </row>
    <row r="40" spans="1:9" x14ac:dyDescent="0.25">
      <c r="A40" s="15" t="s">
        <v>55</v>
      </c>
      <c r="B40" s="19" t="s">
        <v>15</v>
      </c>
      <c r="C40" s="16">
        <v>4588203</v>
      </c>
      <c r="D40" s="16">
        <v>3832963</v>
      </c>
      <c r="E40" s="16"/>
      <c r="F40" s="16"/>
      <c r="G40" s="16"/>
      <c r="H40" s="17">
        <f>SUM(C40:G40)</f>
        <v>8421166</v>
      </c>
      <c r="I40" s="17"/>
    </row>
    <row r="41" spans="1:9" x14ac:dyDescent="0.25">
      <c r="A41" s="15" t="s">
        <v>56</v>
      </c>
      <c r="B41" s="19" t="s">
        <v>57</v>
      </c>
      <c r="C41" s="16">
        <v>5232847</v>
      </c>
      <c r="D41" s="16">
        <v>3250678</v>
      </c>
      <c r="E41" s="16"/>
      <c r="F41" s="16"/>
      <c r="G41" s="16"/>
      <c r="H41" s="17">
        <f>SUM(C41:G41)</f>
        <v>8483525</v>
      </c>
      <c r="I41" s="17"/>
    </row>
    <row r="42" spans="1:9" x14ac:dyDescent="0.25">
      <c r="A42" s="1"/>
      <c r="B42" s="1"/>
      <c r="C42" s="16"/>
      <c r="D42" s="16"/>
      <c r="E42" s="16"/>
      <c r="F42" s="16"/>
      <c r="G42" s="16"/>
      <c r="H42" s="17"/>
      <c r="I42" s="17"/>
    </row>
    <row r="43" spans="1:9" x14ac:dyDescent="0.25">
      <c r="A43" s="50" t="s">
        <v>58</v>
      </c>
      <c r="B43" s="1"/>
      <c r="C43" s="16">
        <v>17945867</v>
      </c>
      <c r="D43" s="16">
        <v>76181215</v>
      </c>
      <c r="E43" s="16"/>
      <c r="F43" s="16"/>
      <c r="G43" s="16"/>
      <c r="H43" s="17"/>
      <c r="I43" s="49">
        <f>SUM(C43:G43)</f>
        <v>94127082</v>
      </c>
    </row>
    <row r="44" spans="1:9" x14ac:dyDescent="0.25">
      <c r="A44" s="15" t="s">
        <v>59</v>
      </c>
      <c r="B44" s="19" t="s">
        <v>33</v>
      </c>
      <c r="C44" s="16">
        <v>6803359</v>
      </c>
      <c r="D44" s="16">
        <v>6703253</v>
      </c>
      <c r="E44" s="16"/>
      <c r="F44" s="16"/>
      <c r="G44" s="16"/>
      <c r="H44" s="17">
        <f>SUM(C44:G44)</f>
        <v>13506612</v>
      </c>
      <c r="I44" s="17"/>
    </row>
    <row r="45" spans="1:9" ht="15.75" customHeight="1" x14ac:dyDescent="0.25">
      <c r="A45" s="1"/>
      <c r="B45" s="1"/>
      <c r="C45" s="16"/>
      <c r="D45" s="16"/>
      <c r="E45" s="16"/>
      <c r="F45" s="16"/>
      <c r="G45" s="16"/>
      <c r="H45" s="17"/>
      <c r="I45" s="17"/>
    </row>
    <row r="46" spans="1:9" x14ac:dyDescent="0.25">
      <c r="A46" s="47" t="s">
        <v>60</v>
      </c>
      <c r="B46" s="1"/>
      <c r="C46" s="16">
        <v>3360855790</v>
      </c>
      <c r="D46" s="16">
        <v>1422262098</v>
      </c>
      <c r="E46" s="16"/>
      <c r="F46" s="16"/>
      <c r="G46" s="16"/>
      <c r="H46" s="17"/>
      <c r="I46" s="49">
        <f>SUM(C46:G46)</f>
        <v>4783117888</v>
      </c>
    </row>
    <row r="47" spans="1:9" x14ac:dyDescent="0.25">
      <c r="A47" s="1" t="s">
        <v>61</v>
      </c>
      <c r="B47" s="19" t="s">
        <v>57</v>
      </c>
      <c r="C47" s="16">
        <v>1801660043</v>
      </c>
      <c r="D47" s="16">
        <v>751230076</v>
      </c>
      <c r="E47" s="16"/>
      <c r="F47" s="16"/>
      <c r="G47" s="16"/>
      <c r="H47" s="17">
        <f>SUM(C47:G47)</f>
        <v>2552890119</v>
      </c>
      <c r="I47" s="17"/>
    </row>
    <row r="48" spans="1:9" x14ac:dyDescent="0.25">
      <c r="A48" s="1" t="s">
        <v>62</v>
      </c>
      <c r="B48" s="19" t="s">
        <v>48</v>
      </c>
      <c r="C48" s="16">
        <v>9816067</v>
      </c>
      <c r="D48" s="16">
        <v>12829809</v>
      </c>
      <c r="E48" s="16"/>
      <c r="F48" s="16"/>
      <c r="G48" s="16"/>
      <c r="H48" s="17">
        <f>SUM(C48:G48)</f>
        <v>22645876</v>
      </c>
      <c r="I48" s="17"/>
    </row>
    <row r="49" spans="1:10" x14ac:dyDescent="0.25">
      <c r="A49" s="1" t="s">
        <v>63</v>
      </c>
      <c r="B49" s="19" t="s">
        <v>64</v>
      </c>
      <c r="C49" s="16">
        <v>59063003</v>
      </c>
      <c r="D49" s="16">
        <v>12462672</v>
      </c>
      <c r="E49" s="16"/>
      <c r="F49" s="16"/>
      <c r="G49" s="16"/>
      <c r="H49" s="17">
        <f>SUM(C49:G49)</f>
        <v>71525675</v>
      </c>
      <c r="I49" s="17"/>
    </row>
    <row r="50" spans="1:10" x14ac:dyDescent="0.25">
      <c r="A50" s="1" t="s">
        <v>65</v>
      </c>
      <c r="B50" s="19" t="s">
        <v>66</v>
      </c>
      <c r="C50" s="16">
        <v>190050952</v>
      </c>
      <c r="D50" s="16">
        <v>99048093</v>
      </c>
      <c r="E50" s="16"/>
      <c r="F50" s="16"/>
      <c r="G50" s="16"/>
      <c r="H50" s="17">
        <f>SUM(C50:G50)</f>
        <v>289099045</v>
      </c>
      <c r="I50" s="17"/>
    </row>
    <row r="51" spans="1:10" x14ac:dyDescent="0.25">
      <c r="A51" s="23"/>
      <c r="B51" s="24"/>
      <c r="C51" s="25"/>
      <c r="D51" s="25"/>
      <c r="E51" s="25"/>
      <c r="F51" s="25"/>
      <c r="G51" s="25"/>
      <c r="H51" s="8" t="s">
        <v>1</v>
      </c>
      <c r="I51" s="8" t="s">
        <v>1</v>
      </c>
    </row>
    <row r="52" spans="1:10" x14ac:dyDescent="0.25">
      <c r="A52" s="26"/>
      <c r="B52" s="12"/>
      <c r="C52" s="27" t="s">
        <v>2</v>
      </c>
      <c r="D52" s="27" t="s">
        <v>3</v>
      </c>
      <c r="E52" s="28" t="s">
        <v>4</v>
      </c>
      <c r="F52" s="28"/>
      <c r="G52" s="27" t="s">
        <v>5</v>
      </c>
      <c r="H52" s="11" t="s">
        <v>6</v>
      </c>
      <c r="I52" s="11" t="s">
        <v>7</v>
      </c>
    </row>
    <row r="53" spans="1:10" x14ac:dyDescent="0.25">
      <c r="A53" s="13" t="s">
        <v>8</v>
      </c>
      <c r="B53" s="14" t="s">
        <v>9</v>
      </c>
      <c r="C53" s="29" t="s">
        <v>10</v>
      </c>
      <c r="D53" s="29" t="s">
        <v>10</v>
      </c>
      <c r="E53" s="29" t="s">
        <v>11</v>
      </c>
      <c r="F53" s="29" t="s">
        <v>12</v>
      </c>
      <c r="G53" s="29" t="s">
        <v>11</v>
      </c>
      <c r="H53" s="14" t="s">
        <v>10</v>
      </c>
      <c r="I53" s="14" t="s">
        <v>10</v>
      </c>
    </row>
    <row r="54" spans="1:10" s="33" customFormat="1" x14ac:dyDescent="0.25">
      <c r="A54" s="30" t="s">
        <v>67</v>
      </c>
      <c r="B54" s="31">
        <v>18</v>
      </c>
      <c r="C54" s="32">
        <v>56824693</v>
      </c>
      <c r="D54" s="32">
        <v>21852195</v>
      </c>
      <c r="E54" s="32"/>
      <c r="F54" s="32"/>
      <c r="G54" s="32"/>
      <c r="H54" s="17">
        <f>SUM(C54:G54)</f>
        <v>78676888</v>
      </c>
      <c r="I54" s="32"/>
    </row>
    <row r="55" spans="1:10" s="33" customFormat="1" x14ac:dyDescent="0.25">
      <c r="A55" s="30"/>
      <c r="B55" s="31"/>
      <c r="C55" s="34"/>
      <c r="D55" s="34"/>
      <c r="E55" s="32"/>
      <c r="F55" s="32"/>
      <c r="G55" s="32"/>
      <c r="H55" s="17"/>
      <c r="I55" s="32"/>
    </row>
    <row r="56" spans="1:10" x14ac:dyDescent="0.25">
      <c r="A56" s="50" t="s">
        <v>68</v>
      </c>
      <c r="B56" s="1"/>
      <c r="C56" s="16">
        <v>824652527</v>
      </c>
      <c r="D56" s="16">
        <v>2231255862</v>
      </c>
      <c r="E56" s="16">
        <v>3864120595</v>
      </c>
      <c r="F56" s="16">
        <v>844401910</v>
      </c>
      <c r="G56" s="16"/>
      <c r="H56" s="17"/>
      <c r="I56" s="49">
        <f>SUM(C56:G56)</f>
        <v>7764430894</v>
      </c>
      <c r="J56" s="20">
        <f>C56+D56</f>
        <v>3055908389</v>
      </c>
    </row>
    <row r="57" spans="1:10" x14ac:dyDescent="0.25">
      <c r="A57" s="1" t="s">
        <v>69</v>
      </c>
      <c r="B57" s="19" t="s">
        <v>66</v>
      </c>
      <c r="C57" s="16">
        <v>163390286</v>
      </c>
      <c r="D57" s="16">
        <v>268605016</v>
      </c>
      <c r="E57" s="51">
        <v>3522</v>
      </c>
      <c r="F57" s="51">
        <v>622</v>
      </c>
      <c r="G57" s="16"/>
      <c r="H57" s="17">
        <f>SUM(C57:G57)</f>
        <v>431999446</v>
      </c>
      <c r="I57" s="17"/>
      <c r="J57" s="20">
        <f>C57+D57</f>
        <v>431995302</v>
      </c>
    </row>
    <row r="58" spans="1:10" x14ac:dyDescent="0.25">
      <c r="A58" s="1" t="s">
        <v>70</v>
      </c>
      <c r="B58" s="19" t="s">
        <v>71</v>
      </c>
      <c r="C58" s="16">
        <v>425325051</v>
      </c>
      <c r="D58" s="16">
        <v>274993369</v>
      </c>
      <c r="E58" s="51">
        <v>983574</v>
      </c>
      <c r="F58" s="51">
        <v>275520</v>
      </c>
      <c r="G58" s="16"/>
      <c r="H58" s="17">
        <f>SUM(C58:G58)</f>
        <v>701577514</v>
      </c>
      <c r="I58" s="17"/>
      <c r="J58" s="20">
        <f>C58+D58</f>
        <v>700318420</v>
      </c>
    </row>
    <row r="59" spans="1:10" x14ac:dyDescent="0.25">
      <c r="A59" s="1" t="s">
        <v>72</v>
      </c>
      <c r="B59" s="19" t="s">
        <v>73</v>
      </c>
      <c r="C59" s="16">
        <v>794762</v>
      </c>
      <c r="D59" s="16">
        <v>882662</v>
      </c>
      <c r="E59" s="16"/>
      <c r="F59" s="16"/>
      <c r="G59" s="16"/>
      <c r="H59" s="17">
        <f>SUM(C59:G59)</f>
        <v>1677424</v>
      </c>
      <c r="I59" s="17"/>
    </row>
    <row r="60" spans="1:10" x14ac:dyDescent="0.25">
      <c r="A60" s="1" t="s">
        <v>74</v>
      </c>
      <c r="B60" s="19" t="s">
        <v>75</v>
      </c>
      <c r="C60" s="16">
        <v>7991631</v>
      </c>
      <c r="D60" s="51">
        <v>8013536</v>
      </c>
      <c r="E60" s="16"/>
      <c r="F60" s="16"/>
      <c r="G60" s="16"/>
      <c r="H60" s="17">
        <f>SUM(C60:G60)</f>
        <v>16005167</v>
      </c>
      <c r="I60" s="17"/>
    </row>
    <row r="61" spans="1:10" x14ac:dyDescent="0.25">
      <c r="A61" s="1"/>
      <c r="B61" s="1"/>
      <c r="C61" s="16"/>
      <c r="D61" s="16"/>
      <c r="E61" s="16"/>
      <c r="F61" s="16"/>
      <c r="G61" s="16"/>
      <c r="H61" s="17"/>
      <c r="I61" s="17"/>
    </row>
    <row r="62" spans="1:10" x14ac:dyDescent="0.25">
      <c r="A62" s="50" t="s">
        <v>76</v>
      </c>
      <c r="B62" s="1"/>
      <c r="C62" s="16">
        <v>460797858</v>
      </c>
      <c r="D62" s="16">
        <v>204251534</v>
      </c>
      <c r="E62" s="16"/>
      <c r="F62" s="16"/>
      <c r="G62" s="51">
        <v>153889099</v>
      </c>
      <c r="H62" s="17"/>
      <c r="I62" s="49">
        <f>SUM(C62:G62)</f>
        <v>818938491</v>
      </c>
      <c r="J62" s="20">
        <f>C62+D62</f>
        <v>665049392</v>
      </c>
    </row>
    <row r="63" spans="1:10" x14ac:dyDescent="0.25">
      <c r="A63" s="1" t="s">
        <v>77</v>
      </c>
      <c r="B63" s="19" t="s">
        <v>78</v>
      </c>
      <c r="C63" s="16">
        <v>17280811</v>
      </c>
      <c r="D63" s="16">
        <v>4210321</v>
      </c>
      <c r="E63" s="16"/>
      <c r="F63" s="16"/>
      <c r="G63" s="16"/>
      <c r="H63" s="17">
        <f>SUM(C63:G63)</f>
        <v>21491132</v>
      </c>
      <c r="I63" s="17"/>
    </row>
    <row r="64" spans="1:10" x14ac:dyDescent="0.25">
      <c r="A64" s="1" t="s">
        <v>79</v>
      </c>
      <c r="B64" s="19" t="s">
        <v>80</v>
      </c>
      <c r="C64" s="16">
        <v>10865513</v>
      </c>
      <c r="D64" s="16">
        <v>1631507</v>
      </c>
      <c r="E64" s="16"/>
      <c r="F64" s="16"/>
      <c r="G64" s="16"/>
      <c r="H64" s="17">
        <f>SUM(C64:G64)</f>
        <v>12497020</v>
      </c>
      <c r="I64" s="17"/>
    </row>
    <row r="65" spans="1:10" x14ac:dyDescent="0.25">
      <c r="A65" s="1" t="s">
        <v>81</v>
      </c>
      <c r="B65" s="19" t="s">
        <v>82</v>
      </c>
      <c r="C65" s="16">
        <v>12805569</v>
      </c>
      <c r="D65" s="16">
        <v>3942739</v>
      </c>
      <c r="E65" s="16"/>
      <c r="F65" s="16"/>
      <c r="G65" s="16"/>
      <c r="H65" s="17">
        <f>SUM(C65:G65)</f>
        <v>16748308</v>
      </c>
      <c r="I65" s="17"/>
    </row>
    <row r="66" spans="1:10" x14ac:dyDescent="0.25">
      <c r="A66" s="1" t="s">
        <v>83</v>
      </c>
      <c r="B66" s="19" t="s">
        <v>26</v>
      </c>
      <c r="C66" s="16">
        <v>150438391</v>
      </c>
      <c r="D66" s="16">
        <v>73277801</v>
      </c>
      <c r="E66" s="16"/>
      <c r="F66" s="16"/>
      <c r="G66" s="16"/>
      <c r="H66" s="17">
        <f>SUM(C66:G66)</f>
        <v>223716192</v>
      </c>
      <c r="I66" s="17"/>
    </row>
    <row r="67" spans="1:10" x14ac:dyDescent="0.25">
      <c r="A67" s="1"/>
      <c r="B67" s="1"/>
      <c r="C67" s="18"/>
      <c r="D67" s="18"/>
      <c r="E67" s="18"/>
      <c r="F67" s="18"/>
      <c r="G67" s="18"/>
      <c r="H67" s="17"/>
      <c r="I67" s="17"/>
    </row>
    <row r="68" spans="1:10" x14ac:dyDescent="0.25">
      <c r="A68" s="47" t="s">
        <v>84</v>
      </c>
      <c r="B68" s="1"/>
      <c r="C68" s="16">
        <v>36489061</v>
      </c>
      <c r="D68" s="16">
        <v>143914874</v>
      </c>
      <c r="E68" s="16">
        <f>[1]Input!H439</f>
        <v>0</v>
      </c>
      <c r="F68" s="16">
        <f>[1]Input!H440</f>
        <v>0</v>
      </c>
      <c r="G68" s="16"/>
      <c r="H68" s="17"/>
      <c r="I68" s="49">
        <f>SUM(C68:G68)</f>
        <v>180403935</v>
      </c>
    </row>
    <row r="69" spans="1:10" x14ac:dyDescent="0.25">
      <c r="A69" s="15" t="s">
        <v>85</v>
      </c>
      <c r="B69" s="19" t="s">
        <v>29</v>
      </c>
      <c r="C69" s="16">
        <v>18460520</v>
      </c>
      <c r="D69" s="16">
        <v>33691341</v>
      </c>
      <c r="E69" s="16"/>
      <c r="F69" s="16"/>
      <c r="G69" s="16"/>
      <c r="H69" s="17">
        <f>SUM(C69:G69)</f>
        <v>52151861</v>
      </c>
      <c r="I69" s="17"/>
    </row>
    <row r="70" spans="1:10" x14ac:dyDescent="0.25">
      <c r="A70" s="15" t="s">
        <v>86</v>
      </c>
      <c r="B70" s="19" t="s">
        <v>87</v>
      </c>
      <c r="C70" s="16">
        <v>2196472</v>
      </c>
      <c r="D70" s="16">
        <v>7405673</v>
      </c>
      <c r="E70" s="16"/>
      <c r="F70" s="16"/>
      <c r="G70" s="16"/>
      <c r="H70" s="17">
        <f>SUM(C70:G70)</f>
        <v>9602145</v>
      </c>
      <c r="I70" s="17"/>
    </row>
    <row r="71" spans="1:10" x14ac:dyDescent="0.25">
      <c r="A71" s="15"/>
      <c r="B71" s="1"/>
      <c r="C71" s="16"/>
      <c r="D71" s="16"/>
      <c r="E71" s="16"/>
      <c r="F71" s="16"/>
      <c r="G71" s="16"/>
      <c r="H71" s="17"/>
      <c r="I71" s="17"/>
    </row>
    <row r="72" spans="1:10" x14ac:dyDescent="0.25">
      <c r="A72" s="47" t="s">
        <v>88</v>
      </c>
      <c r="B72" s="1"/>
      <c r="C72" s="16">
        <v>5719790</v>
      </c>
      <c r="D72" s="16">
        <v>55784143</v>
      </c>
      <c r="E72" s="51">
        <v>17036419</v>
      </c>
      <c r="F72" s="51">
        <v>3366278</v>
      </c>
      <c r="G72" s="16"/>
      <c r="H72" s="17"/>
      <c r="I72" s="49">
        <f>SUM(C72:G72)</f>
        <v>81906630</v>
      </c>
      <c r="J72" s="20">
        <f>C72+D72</f>
        <v>61503933</v>
      </c>
    </row>
    <row r="73" spans="1:10" x14ac:dyDescent="0.25">
      <c r="A73" s="15" t="s">
        <v>89</v>
      </c>
      <c r="B73" s="19" t="s">
        <v>90</v>
      </c>
      <c r="C73" s="16">
        <v>609028</v>
      </c>
      <c r="D73" s="51">
        <v>578354</v>
      </c>
      <c r="E73" s="16"/>
      <c r="F73" s="16"/>
      <c r="G73" s="16"/>
      <c r="H73" s="17">
        <f>SUM(C73:G73)</f>
        <v>1187382</v>
      </c>
      <c r="I73" s="17"/>
    </row>
    <row r="74" spans="1:10" x14ac:dyDescent="0.25">
      <c r="A74" s="15" t="s">
        <v>91</v>
      </c>
      <c r="B74" s="19" t="s">
        <v>37</v>
      </c>
      <c r="C74" s="16">
        <v>1422354</v>
      </c>
      <c r="D74" s="16">
        <v>1078160</v>
      </c>
      <c r="E74" s="16"/>
      <c r="F74" s="16"/>
      <c r="G74" s="16"/>
      <c r="H74" s="17">
        <f>SUM(C74:G74)</f>
        <v>2500514</v>
      </c>
      <c r="I74" s="17"/>
    </row>
    <row r="75" spans="1:10" x14ac:dyDescent="0.25">
      <c r="A75" s="15"/>
      <c r="B75" s="1"/>
      <c r="C75" s="16"/>
      <c r="D75" s="16"/>
      <c r="E75" s="16"/>
      <c r="F75" s="16"/>
      <c r="G75" s="16"/>
      <c r="H75" s="17"/>
      <c r="I75" s="17"/>
    </row>
    <row r="76" spans="1:10" x14ac:dyDescent="0.25">
      <c r="A76" s="47" t="s">
        <v>92</v>
      </c>
      <c r="B76" s="1"/>
      <c r="C76" s="16">
        <v>26749646</v>
      </c>
      <c r="D76" s="16">
        <v>159701900</v>
      </c>
      <c r="E76" s="16"/>
      <c r="F76" s="16"/>
      <c r="G76" s="16"/>
      <c r="H76" s="17"/>
      <c r="I76" s="49">
        <f>SUM(C76:G76)</f>
        <v>186451546</v>
      </c>
    </row>
    <row r="77" spans="1:10" x14ac:dyDescent="0.25">
      <c r="A77" s="15" t="s">
        <v>93</v>
      </c>
      <c r="B77" s="19" t="s">
        <v>26</v>
      </c>
      <c r="C77" s="16">
        <v>11559996</v>
      </c>
      <c r="D77" s="16">
        <v>24569989</v>
      </c>
      <c r="E77" s="16"/>
      <c r="F77" s="16"/>
      <c r="G77" s="16"/>
      <c r="H77" s="17">
        <f>SUM(C77:G77)</f>
        <v>36129985</v>
      </c>
      <c r="I77" s="17"/>
    </row>
    <row r="78" spans="1:10" x14ac:dyDescent="0.25">
      <c r="A78" s="15" t="s">
        <v>94</v>
      </c>
      <c r="B78" s="19" t="s">
        <v>95</v>
      </c>
      <c r="C78" s="16">
        <v>768290</v>
      </c>
      <c r="D78" s="16">
        <v>338358</v>
      </c>
      <c r="E78" s="16"/>
      <c r="F78" s="16"/>
      <c r="G78" s="16"/>
      <c r="H78" s="17">
        <f>SUM(C78:G78)</f>
        <v>1106648</v>
      </c>
      <c r="I78" s="17"/>
    </row>
    <row r="79" spans="1:10" x14ac:dyDescent="0.25">
      <c r="A79" s="15"/>
      <c r="B79" s="1"/>
      <c r="C79" s="16"/>
      <c r="D79" s="16"/>
      <c r="E79" s="16"/>
      <c r="F79" s="16"/>
      <c r="G79" s="16"/>
      <c r="H79" s="17"/>
      <c r="I79" s="17"/>
    </row>
    <row r="80" spans="1:10" x14ac:dyDescent="0.25">
      <c r="A80" s="47" t="s">
        <v>96</v>
      </c>
      <c r="B80" s="1"/>
      <c r="C80" s="16">
        <v>684938026</v>
      </c>
      <c r="D80" s="16">
        <v>1810353879</v>
      </c>
      <c r="E80" s="51">
        <v>4798856847</v>
      </c>
      <c r="F80" s="51">
        <v>1103535232</v>
      </c>
      <c r="G80" s="16"/>
      <c r="H80" s="17"/>
      <c r="I80" s="48">
        <f>SUM(C80:H80)</f>
        <v>8397683984</v>
      </c>
      <c r="J80" s="20">
        <f>C80+D80</f>
        <v>2495291905</v>
      </c>
    </row>
    <row r="81" spans="1:13" x14ac:dyDescent="0.25">
      <c r="A81" s="1" t="s">
        <v>97</v>
      </c>
      <c r="B81" s="19" t="s">
        <v>29</v>
      </c>
      <c r="C81" s="16">
        <v>22346197</v>
      </c>
      <c r="D81" s="16">
        <v>12249056</v>
      </c>
      <c r="E81" s="51">
        <v>2075868</v>
      </c>
      <c r="F81" s="51">
        <v>430501</v>
      </c>
      <c r="G81" s="16"/>
      <c r="H81" s="17">
        <f>SUM(C81:G81)</f>
        <v>37101622</v>
      </c>
      <c r="I81" s="17"/>
      <c r="J81" s="20">
        <f>C81+D81</f>
        <v>34595253</v>
      </c>
    </row>
    <row r="82" spans="1:13" x14ac:dyDescent="0.25">
      <c r="A82" s="1" t="s">
        <v>98</v>
      </c>
      <c r="B82" s="19" t="s">
        <v>66</v>
      </c>
      <c r="C82" s="16">
        <v>374238382</v>
      </c>
      <c r="D82" s="16">
        <v>295213010</v>
      </c>
      <c r="E82" s="51">
        <v>78942529</v>
      </c>
      <c r="F82" s="51">
        <v>16384900</v>
      </c>
      <c r="G82" s="16"/>
      <c r="H82" s="17">
        <f>SUM(C82:G82)</f>
        <v>764778821</v>
      </c>
      <c r="I82" s="17"/>
      <c r="J82" s="20">
        <f>C82+D82</f>
        <v>669451392</v>
      </c>
    </row>
    <row r="83" spans="1:13" x14ac:dyDescent="0.25">
      <c r="A83" s="1" t="s">
        <v>99</v>
      </c>
      <c r="B83" s="19" t="s">
        <v>100</v>
      </c>
      <c r="C83" s="16">
        <v>12589520</v>
      </c>
      <c r="D83" s="16">
        <v>21569657</v>
      </c>
      <c r="E83" s="51">
        <v>454941</v>
      </c>
      <c r="F83" s="51">
        <v>93141</v>
      </c>
      <c r="G83" s="16"/>
      <c r="H83" s="17">
        <f>SUM(C83:G83)</f>
        <v>34707259</v>
      </c>
      <c r="I83" s="17"/>
      <c r="J83" s="20">
        <f>C83+D83</f>
        <v>34159177</v>
      </c>
    </row>
    <row r="84" spans="1:13" x14ac:dyDescent="0.25">
      <c r="A84" s="1" t="s">
        <v>101</v>
      </c>
      <c r="B84" s="19" t="s">
        <v>26</v>
      </c>
      <c r="C84" s="16">
        <v>82489339</v>
      </c>
      <c r="D84" s="16">
        <v>32118715</v>
      </c>
      <c r="E84" s="51"/>
      <c r="F84" s="51"/>
      <c r="G84" s="16"/>
      <c r="H84" s="17">
        <f>SUM(C84:G84)</f>
        <v>114608054</v>
      </c>
      <c r="I84" s="17"/>
    </row>
    <row r="85" spans="1:13" x14ac:dyDescent="0.25">
      <c r="A85" s="1" t="s">
        <v>102</v>
      </c>
      <c r="B85" s="19" t="s">
        <v>103</v>
      </c>
      <c r="C85" s="16">
        <v>4490800</v>
      </c>
      <c r="D85" s="16">
        <v>3039615</v>
      </c>
      <c r="E85" s="16"/>
      <c r="F85" s="16"/>
      <c r="G85" s="16"/>
      <c r="H85" s="17">
        <f>SUM(C85:G85)</f>
        <v>7530415</v>
      </c>
      <c r="I85" s="17"/>
    </row>
    <row r="86" spans="1:13" x14ac:dyDescent="0.25">
      <c r="A86" s="1"/>
      <c r="B86" s="1"/>
      <c r="C86" s="16"/>
      <c r="D86" s="16"/>
      <c r="E86" s="16"/>
      <c r="F86" s="16"/>
      <c r="G86" s="16"/>
      <c r="H86" s="17"/>
      <c r="I86" s="17"/>
    </row>
    <row r="87" spans="1:13" x14ac:dyDescent="0.25">
      <c r="A87" s="47" t="s">
        <v>104</v>
      </c>
      <c r="B87" s="1"/>
      <c r="C87" s="16">
        <v>963359221</v>
      </c>
      <c r="D87" s="16">
        <v>420018648</v>
      </c>
      <c r="E87" s="16"/>
      <c r="F87" s="16"/>
      <c r="G87" s="16"/>
      <c r="H87" s="17"/>
      <c r="I87" s="49">
        <f>SUM(C87:G87)</f>
        <v>1383377869</v>
      </c>
    </row>
    <row r="88" spans="1:13" x14ac:dyDescent="0.25">
      <c r="A88" s="1" t="s">
        <v>105</v>
      </c>
      <c r="B88" s="19" t="s">
        <v>103</v>
      </c>
      <c r="C88" s="16">
        <v>20372073</v>
      </c>
      <c r="D88" s="16">
        <v>6313543</v>
      </c>
      <c r="E88" s="16"/>
      <c r="F88" s="16"/>
      <c r="G88" s="16"/>
      <c r="H88" s="17">
        <f>SUM(C88:G88)</f>
        <v>26685616</v>
      </c>
      <c r="I88" s="17"/>
    </row>
    <row r="89" spans="1:13" x14ac:dyDescent="0.25">
      <c r="A89" s="1" t="s">
        <v>106</v>
      </c>
      <c r="B89" s="19" t="s">
        <v>107</v>
      </c>
      <c r="C89" s="16">
        <v>8850973</v>
      </c>
      <c r="D89" s="16">
        <v>7826281</v>
      </c>
      <c r="E89" s="16"/>
      <c r="F89" s="16"/>
      <c r="G89" s="16"/>
      <c r="H89" s="17">
        <f>SUM(C89:G89)</f>
        <v>16677254</v>
      </c>
      <c r="I89" s="17"/>
    </row>
    <row r="90" spans="1:13" x14ac:dyDescent="0.25">
      <c r="A90" s="1" t="s">
        <v>108</v>
      </c>
      <c r="B90" s="19" t="s">
        <v>109</v>
      </c>
      <c r="C90" s="16">
        <v>1767786</v>
      </c>
      <c r="D90" s="16">
        <v>2574634</v>
      </c>
      <c r="E90" s="16"/>
      <c r="F90" s="16"/>
      <c r="G90" s="16"/>
      <c r="H90" s="17">
        <f>SUM(C90:G90)</f>
        <v>4342420</v>
      </c>
      <c r="I90" s="17"/>
    </row>
    <row r="91" spans="1:13" x14ac:dyDescent="0.25">
      <c r="A91" s="1" t="s">
        <v>110</v>
      </c>
      <c r="B91" s="19" t="s">
        <v>111</v>
      </c>
      <c r="C91" s="16">
        <f>406370735+116874</f>
        <v>406487609</v>
      </c>
      <c r="D91" s="16">
        <f>170390666+1051218</f>
        <v>171441884</v>
      </c>
      <c r="E91" s="16"/>
      <c r="F91" s="16"/>
      <c r="G91" s="16"/>
      <c r="H91" s="17">
        <f>SUM(C91:G91)</f>
        <v>577929493</v>
      </c>
      <c r="I91" s="17"/>
    </row>
    <row r="92" spans="1:13" x14ac:dyDescent="0.25">
      <c r="A92" s="1" t="s">
        <v>112</v>
      </c>
      <c r="B92" s="19" t="s">
        <v>113</v>
      </c>
      <c r="C92" s="16">
        <v>30552396</v>
      </c>
      <c r="D92" s="16">
        <v>25151063</v>
      </c>
      <c r="E92" s="16"/>
      <c r="F92" s="16"/>
      <c r="G92" s="16"/>
      <c r="H92" s="17">
        <f>SUM(C92:G92)</f>
        <v>55703459</v>
      </c>
      <c r="I92" s="17"/>
      <c r="K92" s="35"/>
      <c r="L92" s="35"/>
      <c r="M92" s="35"/>
    </row>
    <row r="93" spans="1:13" x14ac:dyDescent="0.25">
      <c r="A93" s="1"/>
      <c r="B93" s="1"/>
      <c r="C93" s="16"/>
      <c r="D93" s="16"/>
      <c r="E93" s="16"/>
      <c r="F93" s="16"/>
      <c r="G93" s="16"/>
      <c r="H93" s="17"/>
      <c r="I93" s="17"/>
      <c r="K93" s="35"/>
      <c r="L93" s="35"/>
      <c r="M93" s="35"/>
    </row>
    <row r="94" spans="1:13" x14ac:dyDescent="0.25">
      <c r="A94" s="50" t="s">
        <v>114</v>
      </c>
      <c r="B94" s="19" t="s">
        <v>26</v>
      </c>
      <c r="C94" s="16">
        <v>717148770</v>
      </c>
      <c r="D94" s="16">
        <v>117131090</v>
      </c>
      <c r="E94" s="16"/>
      <c r="F94" s="16"/>
      <c r="G94" s="16"/>
      <c r="H94" s="17"/>
      <c r="I94" s="49">
        <f>SUM(C94:G94)</f>
        <v>834279860</v>
      </c>
      <c r="K94" s="35"/>
      <c r="L94" s="35"/>
      <c r="M94" s="35"/>
    </row>
    <row r="95" spans="1:13" x14ac:dyDescent="0.25">
      <c r="A95" s="1"/>
      <c r="B95" s="1"/>
      <c r="C95" s="16"/>
      <c r="D95" s="16"/>
      <c r="E95" s="16"/>
      <c r="F95" s="16"/>
      <c r="G95" s="16"/>
      <c r="H95" s="17"/>
      <c r="I95" s="17"/>
      <c r="K95" s="35"/>
      <c r="L95" s="35"/>
      <c r="M95" s="35"/>
    </row>
    <row r="96" spans="1:13" x14ac:dyDescent="0.25">
      <c r="A96" s="47" t="s">
        <v>115</v>
      </c>
      <c r="B96" s="1"/>
      <c r="C96" s="16">
        <v>269926746</v>
      </c>
      <c r="D96" s="16">
        <v>350711585</v>
      </c>
      <c r="E96" s="16"/>
      <c r="F96" s="16"/>
      <c r="G96" s="16"/>
      <c r="H96" s="17"/>
      <c r="I96" s="49">
        <f>SUM(C96:G96)</f>
        <v>620638331</v>
      </c>
      <c r="K96" s="35"/>
      <c r="L96" s="35"/>
      <c r="M96" s="35"/>
    </row>
    <row r="97" spans="1:13" x14ac:dyDescent="0.25">
      <c r="A97" s="15" t="s">
        <v>116</v>
      </c>
      <c r="B97" s="19" t="s">
        <v>95</v>
      </c>
      <c r="C97" s="16">
        <v>11086884</v>
      </c>
      <c r="D97" s="16">
        <v>7205200</v>
      </c>
      <c r="E97" s="16"/>
      <c r="F97" s="16"/>
      <c r="G97" s="16"/>
      <c r="H97" s="17">
        <f>SUM(C97:G97)</f>
        <v>18292084</v>
      </c>
      <c r="I97" s="17"/>
      <c r="K97" s="35"/>
      <c r="L97" s="35"/>
      <c r="M97" s="35"/>
    </row>
    <row r="98" spans="1:13" x14ac:dyDescent="0.25">
      <c r="A98" s="15" t="s">
        <v>117</v>
      </c>
      <c r="B98" s="19" t="s">
        <v>26</v>
      </c>
      <c r="C98" s="16">
        <v>144146801</v>
      </c>
      <c r="D98" s="16">
        <v>119798778</v>
      </c>
      <c r="E98" s="16"/>
      <c r="F98" s="16"/>
      <c r="G98" s="16"/>
      <c r="H98" s="17">
        <f>SUM(C98:G98)</f>
        <v>263945579</v>
      </c>
      <c r="I98" s="17"/>
      <c r="K98" s="35"/>
      <c r="L98" s="35"/>
      <c r="M98" s="35"/>
    </row>
    <row r="99" spans="1:13" x14ac:dyDescent="0.25">
      <c r="A99" s="1"/>
      <c r="B99" s="1"/>
      <c r="C99" s="16"/>
      <c r="D99" s="16"/>
      <c r="E99" s="16"/>
      <c r="F99" s="16"/>
      <c r="G99" s="16"/>
      <c r="H99" s="17"/>
      <c r="I99" s="17"/>
      <c r="K99" s="35"/>
      <c r="L99" s="35"/>
      <c r="M99" s="35"/>
    </row>
    <row r="100" spans="1:13" x14ac:dyDescent="0.25">
      <c r="A100" s="47" t="s">
        <v>118</v>
      </c>
      <c r="B100" s="1"/>
      <c r="C100" s="16">
        <v>263237897</v>
      </c>
      <c r="D100" s="16">
        <v>562449764</v>
      </c>
      <c r="E100" s="51">
        <v>285390</v>
      </c>
      <c r="F100" s="51">
        <v>41684</v>
      </c>
      <c r="G100" s="16"/>
      <c r="H100" s="17"/>
      <c r="I100" s="49">
        <f>SUM(C100:G100)</f>
        <v>826014735</v>
      </c>
      <c r="J100" s="20">
        <f>C100+D100</f>
        <v>825687661</v>
      </c>
      <c r="K100" s="35"/>
      <c r="L100" s="35"/>
      <c r="M100" s="35"/>
    </row>
    <row r="101" spans="1:13" x14ac:dyDescent="0.25">
      <c r="A101" s="1" t="s">
        <v>119</v>
      </c>
      <c r="B101" s="19" t="s">
        <v>26</v>
      </c>
      <c r="C101" s="16">
        <v>198585305</v>
      </c>
      <c r="D101" s="16">
        <v>146184194</v>
      </c>
      <c r="E101" s="16"/>
      <c r="F101" s="16"/>
      <c r="G101" s="16"/>
      <c r="H101" s="17">
        <f>SUM(C101:G101)</f>
        <v>344769499</v>
      </c>
      <c r="I101" s="17"/>
    </row>
    <row r="102" spans="1:13" x14ac:dyDescent="0.25">
      <c r="A102" s="1"/>
      <c r="B102" s="1"/>
      <c r="C102" s="16"/>
      <c r="D102" s="16"/>
      <c r="E102" s="16"/>
      <c r="F102" s="16"/>
      <c r="G102" s="16"/>
      <c r="H102" s="17"/>
      <c r="I102" s="17"/>
    </row>
    <row r="103" spans="1:13" x14ac:dyDescent="0.25">
      <c r="A103" s="50" t="s">
        <v>120</v>
      </c>
      <c r="B103" s="1"/>
      <c r="C103" s="16">
        <v>80739913</v>
      </c>
      <c r="D103" s="16">
        <v>71215427</v>
      </c>
      <c r="E103" s="16"/>
      <c r="F103" s="16"/>
      <c r="G103" s="16"/>
      <c r="H103" s="17"/>
      <c r="I103" s="49">
        <f>SUM(C103:G103)</f>
        <v>151955340</v>
      </c>
    </row>
    <row r="104" spans="1:13" x14ac:dyDescent="0.25">
      <c r="A104" s="1" t="s">
        <v>121</v>
      </c>
      <c r="B104" s="19" t="s">
        <v>15</v>
      </c>
      <c r="C104" s="16">
        <v>2454014</v>
      </c>
      <c r="D104" s="16">
        <v>3180346</v>
      </c>
      <c r="E104" s="16"/>
      <c r="F104" s="16"/>
      <c r="G104" s="16"/>
      <c r="H104" s="17">
        <f>SUM(C104:G104)</f>
        <v>5634360</v>
      </c>
      <c r="I104" s="17"/>
    </row>
    <row r="105" spans="1:13" x14ac:dyDescent="0.25">
      <c r="A105" s="23"/>
      <c r="B105" s="24"/>
      <c r="C105" s="25"/>
      <c r="D105" s="25"/>
      <c r="E105" s="25"/>
      <c r="F105" s="25"/>
      <c r="G105" s="25"/>
      <c r="H105" s="8" t="s">
        <v>1</v>
      </c>
      <c r="I105" s="8" t="s">
        <v>1</v>
      </c>
    </row>
    <row r="106" spans="1:13" x14ac:dyDescent="0.25">
      <c r="A106" s="26"/>
      <c r="B106" s="12"/>
      <c r="C106" s="27" t="s">
        <v>2</v>
      </c>
      <c r="D106" s="27" t="s">
        <v>3</v>
      </c>
      <c r="E106" s="28" t="s">
        <v>4</v>
      </c>
      <c r="F106" s="28"/>
      <c r="G106" s="27" t="s">
        <v>5</v>
      </c>
      <c r="H106" s="11" t="s">
        <v>6</v>
      </c>
      <c r="I106" s="11" t="s">
        <v>7</v>
      </c>
    </row>
    <row r="107" spans="1:13" x14ac:dyDescent="0.25">
      <c r="A107" s="13" t="s">
        <v>8</v>
      </c>
      <c r="B107" s="14" t="s">
        <v>9</v>
      </c>
      <c r="C107" s="29" t="s">
        <v>10</v>
      </c>
      <c r="D107" s="29" t="s">
        <v>10</v>
      </c>
      <c r="E107" s="29" t="s">
        <v>11</v>
      </c>
      <c r="F107" s="29" t="s">
        <v>12</v>
      </c>
      <c r="G107" s="29" t="s">
        <v>11</v>
      </c>
      <c r="H107" s="14" t="s">
        <v>10</v>
      </c>
      <c r="I107" s="14" t="s">
        <v>10</v>
      </c>
    </row>
    <row r="108" spans="1:13" x14ac:dyDescent="0.25">
      <c r="A108" s="47" t="s">
        <v>122</v>
      </c>
      <c r="B108" s="1"/>
      <c r="C108" s="16">
        <v>857410719</v>
      </c>
      <c r="D108" s="16">
        <v>404902661</v>
      </c>
      <c r="E108" s="16"/>
      <c r="F108" s="16"/>
      <c r="G108" s="16"/>
      <c r="H108" s="17"/>
      <c r="I108" s="49">
        <f>SUM(C108:G108)</f>
        <v>1262313380</v>
      </c>
    </row>
    <row r="109" spans="1:13" x14ac:dyDescent="0.25">
      <c r="A109" s="1" t="s">
        <v>123</v>
      </c>
      <c r="B109" s="19" t="s">
        <v>26</v>
      </c>
      <c r="C109" s="16">
        <v>443064644</v>
      </c>
      <c r="D109" s="16">
        <v>161332354</v>
      </c>
      <c r="E109" s="16"/>
      <c r="F109" s="16"/>
      <c r="G109" s="16"/>
      <c r="H109" s="17">
        <f>SUM(C109:G109)</f>
        <v>604396998</v>
      </c>
      <c r="I109" s="17"/>
    </row>
    <row r="110" spans="1:13" x14ac:dyDescent="0.25">
      <c r="A110" s="1" t="s">
        <v>124</v>
      </c>
      <c r="B110" s="19" t="s">
        <v>48</v>
      </c>
      <c r="C110" s="16">
        <v>44691501</v>
      </c>
      <c r="D110" s="16">
        <v>13507919</v>
      </c>
      <c r="E110" s="16"/>
      <c r="F110" s="16"/>
      <c r="G110" s="16"/>
      <c r="H110" s="17">
        <f>SUM(C110:G110)</f>
        <v>58199420</v>
      </c>
      <c r="I110" s="17"/>
    </row>
    <row r="111" spans="1:13" x14ac:dyDescent="0.25">
      <c r="A111" s="1" t="s">
        <v>125</v>
      </c>
      <c r="B111" s="19" t="s">
        <v>126</v>
      </c>
      <c r="C111" s="16">
        <v>25987237</v>
      </c>
      <c r="D111" s="16">
        <v>9651052</v>
      </c>
      <c r="E111" s="16"/>
      <c r="F111" s="16"/>
      <c r="G111" s="16"/>
      <c r="H111" s="17">
        <f>SUM(C111:G111)</f>
        <v>35638289</v>
      </c>
      <c r="I111" s="17"/>
    </row>
    <row r="112" spans="1:13" x14ac:dyDescent="0.25">
      <c r="A112" s="1"/>
      <c r="B112" s="1"/>
      <c r="C112" s="16"/>
      <c r="D112" s="16"/>
      <c r="E112" s="16"/>
      <c r="F112" s="16"/>
      <c r="G112" s="16"/>
      <c r="H112" s="17"/>
      <c r="I112" s="17"/>
    </row>
    <row r="113" spans="1:10" x14ac:dyDescent="0.25">
      <c r="A113" s="47" t="s">
        <v>127</v>
      </c>
      <c r="B113" s="1"/>
      <c r="C113" s="16">
        <v>87063368</v>
      </c>
      <c r="D113" s="16">
        <v>144447323</v>
      </c>
      <c r="E113" s="16">
        <v>1320846</v>
      </c>
      <c r="F113" s="16">
        <v>259747</v>
      </c>
      <c r="G113" s="16"/>
      <c r="H113" s="17"/>
      <c r="I113" s="49">
        <f>SUM(C113:G113)</f>
        <v>233091284</v>
      </c>
      <c r="J113" s="20">
        <f>C113+D113</f>
        <v>231510691</v>
      </c>
    </row>
    <row r="114" spans="1:10" x14ac:dyDescent="0.25">
      <c r="A114" s="15" t="s">
        <v>128</v>
      </c>
      <c r="B114" s="19" t="s">
        <v>100</v>
      </c>
      <c r="C114" s="16">
        <v>497095</v>
      </c>
      <c r="D114" s="16">
        <v>561381</v>
      </c>
      <c r="E114" s="18"/>
      <c r="F114" s="16"/>
      <c r="G114" s="16"/>
      <c r="H114" s="17">
        <f>SUM(C114:G114)</f>
        <v>1058476</v>
      </c>
      <c r="I114" s="17"/>
    </row>
    <row r="115" spans="1:10" x14ac:dyDescent="0.25">
      <c r="A115" s="15" t="s">
        <v>129</v>
      </c>
      <c r="B115" s="19" t="s">
        <v>130</v>
      </c>
      <c r="C115" s="16">
        <v>24651437</v>
      </c>
      <c r="D115" s="16">
        <v>11151907</v>
      </c>
      <c r="E115" s="18"/>
      <c r="F115" s="16"/>
      <c r="G115" s="16"/>
      <c r="H115" s="17">
        <f>SUM(C115:G115)</f>
        <v>35803344</v>
      </c>
      <c r="I115" s="17"/>
    </row>
    <row r="116" spans="1:10" x14ac:dyDescent="0.25">
      <c r="A116" s="15" t="s">
        <v>131</v>
      </c>
      <c r="B116" s="19" t="s">
        <v>132</v>
      </c>
      <c r="C116" s="16">
        <v>924149</v>
      </c>
      <c r="D116" s="16">
        <v>1791490</v>
      </c>
      <c r="E116" s="18"/>
      <c r="F116" s="16"/>
      <c r="G116" s="16"/>
      <c r="H116" s="17">
        <f>SUM(C116:G116)</f>
        <v>2715639</v>
      </c>
      <c r="I116" s="17"/>
    </row>
    <row r="117" spans="1:10" x14ac:dyDescent="0.25">
      <c r="A117" s="15" t="s">
        <v>133</v>
      </c>
      <c r="B117" s="19" t="s">
        <v>26</v>
      </c>
      <c r="C117" s="16">
        <v>33241391</v>
      </c>
      <c r="D117" s="16">
        <v>43722931</v>
      </c>
      <c r="E117" s="18"/>
      <c r="F117" s="16"/>
      <c r="G117" s="16"/>
      <c r="H117" s="17">
        <f>SUM(C117:G117)</f>
        <v>76964322</v>
      </c>
      <c r="I117" s="17"/>
    </row>
    <row r="118" spans="1:10" x14ac:dyDescent="0.25">
      <c r="A118" s="1"/>
      <c r="B118" s="1"/>
      <c r="C118" s="16"/>
      <c r="D118" s="16"/>
      <c r="E118" s="16"/>
      <c r="F118" s="16"/>
      <c r="G118" s="16"/>
      <c r="H118" s="17"/>
      <c r="I118" s="17"/>
    </row>
    <row r="119" spans="1:10" x14ac:dyDescent="0.25">
      <c r="A119" s="50" t="s">
        <v>134</v>
      </c>
      <c r="B119" s="1"/>
      <c r="C119" s="16">
        <v>531211047</v>
      </c>
      <c r="D119" s="16">
        <v>331667198</v>
      </c>
      <c r="E119" s="51">
        <v>222477639</v>
      </c>
      <c r="F119" s="51">
        <v>47078400</v>
      </c>
      <c r="G119" s="16"/>
      <c r="H119" s="17"/>
      <c r="I119" s="49">
        <f>SUM(C119:G119)</f>
        <v>1132434284</v>
      </c>
      <c r="J119" s="20">
        <f>C119+D119</f>
        <v>862878245</v>
      </c>
    </row>
    <row r="120" spans="1:10" x14ac:dyDescent="0.25">
      <c r="A120" s="1" t="s">
        <v>135</v>
      </c>
      <c r="B120" s="19" t="s">
        <v>100</v>
      </c>
      <c r="C120" s="16">
        <v>14850606</v>
      </c>
      <c r="D120" s="16">
        <v>12401575</v>
      </c>
      <c r="E120" s="51"/>
      <c r="F120" s="51"/>
      <c r="G120" s="16"/>
      <c r="H120" s="17">
        <f>SUM(C120:G120)</f>
        <v>27252181</v>
      </c>
      <c r="I120" s="17"/>
    </row>
    <row r="121" spans="1:10" x14ac:dyDescent="0.25">
      <c r="A121" s="1" t="s">
        <v>136</v>
      </c>
      <c r="B121" s="19">
        <v>55</v>
      </c>
      <c r="C121" s="16">
        <v>69936357</v>
      </c>
      <c r="D121" s="16">
        <v>65960014</v>
      </c>
      <c r="E121" s="51"/>
      <c r="F121" s="51"/>
      <c r="G121" s="16"/>
      <c r="H121" s="17">
        <f>SUM(C121:G121)</f>
        <v>135896371</v>
      </c>
      <c r="I121" s="17"/>
    </row>
    <row r="122" spans="1:10" x14ac:dyDescent="0.25">
      <c r="A122" s="1"/>
      <c r="B122" s="1"/>
      <c r="C122" s="16"/>
      <c r="D122" s="16"/>
      <c r="E122" s="51"/>
      <c r="F122" s="51"/>
      <c r="G122" s="16"/>
      <c r="H122" s="17"/>
      <c r="I122" s="17"/>
    </row>
    <row r="123" spans="1:10" x14ac:dyDescent="0.25">
      <c r="A123" s="47" t="s">
        <v>137</v>
      </c>
      <c r="B123" s="1"/>
      <c r="C123" s="16">
        <v>185942875</v>
      </c>
      <c r="D123" s="16">
        <v>257969570</v>
      </c>
      <c r="E123" s="51">
        <v>12136860</v>
      </c>
      <c r="F123" s="51">
        <v>2660874</v>
      </c>
      <c r="G123" s="16"/>
      <c r="H123" s="17"/>
      <c r="I123" s="49">
        <f>SUM(C123:G123)</f>
        <v>458710179</v>
      </c>
      <c r="J123" s="20">
        <f>C123+D123</f>
        <v>443912445</v>
      </c>
    </row>
    <row r="124" spans="1:10" x14ac:dyDescent="0.25">
      <c r="A124" s="15" t="s">
        <v>138</v>
      </c>
      <c r="B124" s="19" t="s">
        <v>139</v>
      </c>
      <c r="C124" s="16">
        <v>321581</v>
      </c>
      <c r="D124" s="16">
        <v>762434</v>
      </c>
      <c r="E124" s="51"/>
      <c r="F124" s="51"/>
      <c r="G124" s="16"/>
      <c r="H124" s="17">
        <f>SUM(C124:G124)</f>
        <v>1084015</v>
      </c>
      <c r="I124" s="17"/>
      <c r="J124" s="20"/>
    </row>
    <row r="125" spans="1:10" x14ac:dyDescent="0.25">
      <c r="A125" s="15" t="s">
        <v>140</v>
      </c>
      <c r="B125" s="19" t="s">
        <v>141</v>
      </c>
      <c r="C125" s="16">
        <v>735742</v>
      </c>
      <c r="D125" s="16">
        <v>425414</v>
      </c>
      <c r="E125" s="51"/>
      <c r="F125" s="51"/>
      <c r="G125" s="16"/>
      <c r="H125" s="17">
        <f>SUM(C125:G125)</f>
        <v>1161156</v>
      </c>
      <c r="I125" s="17"/>
    </row>
    <row r="126" spans="1:10" x14ac:dyDescent="0.25">
      <c r="A126" s="15" t="s">
        <v>142</v>
      </c>
      <c r="B126" s="19" t="s">
        <v>57</v>
      </c>
      <c r="C126" s="16">
        <v>1329926</v>
      </c>
      <c r="D126" s="16">
        <v>1254917</v>
      </c>
      <c r="E126" s="51"/>
      <c r="F126" s="51"/>
      <c r="G126" s="16"/>
      <c r="H126" s="17">
        <f>SUM(C126:G126)</f>
        <v>2584843</v>
      </c>
      <c r="I126" s="17"/>
    </row>
    <row r="127" spans="1:10" x14ac:dyDescent="0.25">
      <c r="A127" s="15" t="s">
        <v>143</v>
      </c>
      <c r="B127" s="19" t="s">
        <v>90</v>
      </c>
      <c r="C127" s="16">
        <v>692061</v>
      </c>
      <c r="D127" s="16">
        <v>365944</v>
      </c>
      <c r="E127" s="51"/>
      <c r="F127" s="51"/>
      <c r="G127" s="16"/>
      <c r="H127" s="17">
        <f>SUM(C127:G127)</f>
        <v>1058005</v>
      </c>
      <c r="I127" s="17"/>
    </row>
    <row r="128" spans="1:10" x14ac:dyDescent="0.25">
      <c r="A128" s="15" t="s">
        <v>144</v>
      </c>
      <c r="B128" s="19" t="s">
        <v>26</v>
      </c>
      <c r="C128" s="16">
        <v>121334247</v>
      </c>
      <c r="D128" s="16">
        <v>45593181</v>
      </c>
      <c r="E128" s="51"/>
      <c r="F128" s="51"/>
      <c r="G128" s="16"/>
      <c r="H128" s="17">
        <f>SUM(C128:G128)</f>
        <v>166927428</v>
      </c>
      <c r="I128" s="17"/>
    </row>
    <row r="129" spans="1:10" x14ac:dyDescent="0.25">
      <c r="A129" s="36"/>
      <c r="C129" s="18"/>
      <c r="D129" s="18"/>
      <c r="E129" s="18"/>
      <c r="F129" s="18"/>
      <c r="G129" s="18"/>
      <c r="H129" s="37"/>
      <c r="I129" s="37"/>
    </row>
    <row r="130" spans="1:10" x14ac:dyDescent="0.25">
      <c r="A130" s="47" t="s">
        <v>145</v>
      </c>
      <c r="B130" s="1"/>
      <c r="C130" s="16">
        <v>2993412307</v>
      </c>
      <c r="D130" s="16">
        <v>840872007</v>
      </c>
      <c r="E130" s="51">
        <v>51322352</v>
      </c>
      <c r="F130" s="51">
        <v>12204997</v>
      </c>
      <c r="G130" s="16"/>
      <c r="H130" s="17"/>
      <c r="I130" s="49">
        <f>SUM(C130:G130)</f>
        <v>3897811663</v>
      </c>
      <c r="J130" s="20">
        <f>C130+D130</f>
        <v>3834284314</v>
      </c>
    </row>
    <row r="131" spans="1:10" x14ac:dyDescent="0.25">
      <c r="A131" s="15" t="s">
        <v>146</v>
      </c>
      <c r="B131" s="19" t="s">
        <v>26</v>
      </c>
      <c r="C131" s="16">
        <v>140836716</v>
      </c>
      <c r="D131" s="16">
        <v>63275691</v>
      </c>
      <c r="E131" s="51"/>
      <c r="F131" s="51"/>
      <c r="G131" s="16"/>
      <c r="H131" s="17">
        <f t="shared" ref="H131:H137" si="1">SUM(C131:G131)</f>
        <v>204112407</v>
      </c>
      <c r="I131" s="17"/>
    </row>
    <row r="132" spans="1:10" x14ac:dyDescent="0.25">
      <c r="A132" s="15" t="s">
        <v>147</v>
      </c>
      <c r="B132" s="19" t="s">
        <v>33</v>
      </c>
      <c r="C132" s="16">
        <v>3737780</v>
      </c>
      <c r="D132" s="16">
        <v>7852331</v>
      </c>
      <c r="E132" s="16"/>
      <c r="F132" s="16"/>
      <c r="G132" s="16"/>
      <c r="H132" s="17">
        <f t="shared" si="1"/>
        <v>11590111</v>
      </c>
      <c r="I132" s="17"/>
    </row>
    <row r="133" spans="1:10" x14ac:dyDescent="0.25">
      <c r="A133" s="1" t="s">
        <v>148</v>
      </c>
      <c r="B133" s="19" t="s">
        <v>149</v>
      </c>
      <c r="C133" s="16">
        <v>5792529</v>
      </c>
      <c r="D133" s="16">
        <v>6011543</v>
      </c>
      <c r="E133" s="16"/>
      <c r="F133" s="16"/>
      <c r="G133" s="16"/>
      <c r="H133" s="17">
        <f t="shared" si="1"/>
        <v>11804072</v>
      </c>
      <c r="I133" s="17"/>
    </row>
    <row r="134" spans="1:10" x14ac:dyDescent="0.25">
      <c r="A134" s="1" t="s">
        <v>150</v>
      </c>
      <c r="B134" s="19" t="s">
        <v>151</v>
      </c>
      <c r="C134" s="16">
        <f>0+1999211889</f>
        <v>1999211889</v>
      </c>
      <c r="D134" s="16">
        <f>10073179+424461373</f>
        <v>434534552</v>
      </c>
      <c r="E134" s="16"/>
      <c r="F134" s="16"/>
      <c r="G134" s="16"/>
      <c r="H134" s="17">
        <f t="shared" si="1"/>
        <v>2433746441</v>
      </c>
      <c r="I134" s="17"/>
    </row>
    <row r="135" spans="1:10" x14ac:dyDescent="0.25">
      <c r="A135" s="1" t="s">
        <v>152</v>
      </c>
      <c r="B135" s="19" t="s">
        <v>153</v>
      </c>
      <c r="C135" s="16">
        <v>1741952</v>
      </c>
      <c r="D135" s="16">
        <v>1977954</v>
      </c>
      <c r="E135" s="16"/>
      <c r="F135" s="16"/>
      <c r="G135" s="16"/>
      <c r="H135" s="17">
        <f t="shared" si="1"/>
        <v>3719906</v>
      </c>
      <c r="I135" s="17"/>
    </row>
    <row r="136" spans="1:10" x14ac:dyDescent="0.25">
      <c r="A136" s="1" t="s">
        <v>16</v>
      </c>
      <c r="B136" s="19" t="s">
        <v>216</v>
      </c>
      <c r="C136" s="16">
        <f>336946678+50011400</f>
        <v>386958078</v>
      </c>
      <c r="D136" s="16">
        <f>39113391+3726117</f>
        <v>42839508</v>
      </c>
      <c r="E136" s="16"/>
      <c r="F136" s="16"/>
      <c r="G136" s="16"/>
      <c r="H136" s="17">
        <f t="shared" si="1"/>
        <v>429797586</v>
      </c>
      <c r="I136" s="17"/>
    </row>
    <row r="137" spans="1:10" x14ac:dyDescent="0.25">
      <c r="A137" s="15" t="s">
        <v>23</v>
      </c>
      <c r="B137" s="19" t="s">
        <v>154</v>
      </c>
      <c r="C137" s="16">
        <v>0</v>
      </c>
      <c r="D137" s="16">
        <f>251406+1668</f>
        <v>253074</v>
      </c>
      <c r="E137" s="16"/>
      <c r="F137" s="16"/>
      <c r="G137" s="16"/>
      <c r="H137" s="17">
        <f t="shared" si="1"/>
        <v>253074</v>
      </c>
      <c r="I137" s="17"/>
      <c r="J137" s="38"/>
    </row>
    <row r="138" spans="1:10" x14ac:dyDescent="0.25">
      <c r="A138" s="1"/>
      <c r="B138" s="1"/>
      <c r="C138" s="16"/>
      <c r="D138" s="18"/>
      <c r="E138" s="16"/>
      <c r="F138" s="16"/>
      <c r="G138" s="16"/>
      <c r="H138" s="17"/>
      <c r="I138" s="17"/>
    </row>
    <row r="139" spans="1:10" x14ac:dyDescent="0.25">
      <c r="A139" s="47" t="s">
        <v>155</v>
      </c>
      <c r="B139" s="1"/>
      <c r="C139" s="16">
        <v>1519464700</v>
      </c>
      <c r="D139" s="16">
        <v>1658930833</v>
      </c>
      <c r="E139" s="51">
        <v>363818126</v>
      </c>
      <c r="F139" s="51">
        <v>78955979</v>
      </c>
      <c r="G139" s="16"/>
      <c r="H139" s="17"/>
      <c r="I139" s="49">
        <f>SUM(C139:G139)</f>
        <v>3621169638</v>
      </c>
      <c r="J139" s="20">
        <f>C139+D139</f>
        <v>3178395533</v>
      </c>
    </row>
    <row r="140" spans="1:10" x14ac:dyDescent="0.25">
      <c r="A140" s="1" t="s">
        <v>156</v>
      </c>
      <c r="B140" s="19" t="s">
        <v>57</v>
      </c>
      <c r="C140" s="16">
        <v>90465116</v>
      </c>
      <c r="D140" s="16">
        <v>40623674</v>
      </c>
      <c r="E140" s="51">
        <v>936699</v>
      </c>
      <c r="F140" s="51">
        <v>183634</v>
      </c>
      <c r="G140" s="16"/>
      <c r="H140" s="17">
        <f>SUM(C140:G140)</f>
        <v>132209123</v>
      </c>
      <c r="I140" s="17"/>
      <c r="J140" s="20">
        <f>C140+D140</f>
        <v>131088790</v>
      </c>
    </row>
    <row r="141" spans="1:10" x14ac:dyDescent="0.25">
      <c r="A141" s="1" t="s">
        <v>157</v>
      </c>
      <c r="B141" s="19" t="s">
        <v>215</v>
      </c>
      <c r="C141" s="16">
        <f>79943834+333959</f>
        <v>80277793</v>
      </c>
      <c r="D141" s="16">
        <f>65756827+1333694</f>
        <v>67090521</v>
      </c>
      <c r="E141" s="51">
        <v>351949</v>
      </c>
      <c r="F141" s="51">
        <v>66008</v>
      </c>
      <c r="G141" s="16"/>
      <c r="H141" s="17">
        <f>SUM(C141:G141)</f>
        <v>147786271</v>
      </c>
      <c r="I141" s="17"/>
      <c r="J141" s="20">
        <f>C141+D141</f>
        <v>147368314</v>
      </c>
    </row>
    <row r="142" spans="1:10" x14ac:dyDescent="0.25">
      <c r="A142" s="1" t="s">
        <v>158</v>
      </c>
      <c r="B142" s="19" t="s">
        <v>90</v>
      </c>
      <c r="C142" s="16">
        <v>788291326</v>
      </c>
      <c r="D142" s="16">
        <v>410238815</v>
      </c>
      <c r="E142" s="51">
        <v>1761036</v>
      </c>
      <c r="F142" s="51">
        <v>374233</v>
      </c>
      <c r="G142" s="16"/>
      <c r="H142" s="17">
        <f>SUM(C142:G142)</f>
        <v>1200665410</v>
      </c>
      <c r="I142" s="17"/>
      <c r="J142" s="20">
        <f>C142+D142</f>
        <v>1198530141</v>
      </c>
    </row>
    <row r="143" spans="1:10" x14ac:dyDescent="0.25">
      <c r="A143" s="1" t="s">
        <v>159</v>
      </c>
      <c r="B143" s="19">
        <v>22</v>
      </c>
      <c r="C143" s="16">
        <v>11590748</v>
      </c>
      <c r="D143" s="16">
        <v>13591762</v>
      </c>
      <c r="E143" s="16"/>
      <c r="F143" s="16"/>
      <c r="G143" s="16"/>
      <c r="H143" s="17">
        <f>SUM(C143:G143)</f>
        <v>25182510</v>
      </c>
      <c r="I143" s="17"/>
    </row>
    <row r="144" spans="1:10" x14ac:dyDescent="0.25">
      <c r="A144" s="1"/>
      <c r="B144" s="19"/>
      <c r="C144" s="16"/>
      <c r="D144" s="16"/>
      <c r="E144" s="16"/>
      <c r="F144" s="16"/>
      <c r="G144" s="16"/>
      <c r="H144" s="17"/>
      <c r="I144" s="17"/>
    </row>
    <row r="145" spans="1:9" x14ac:dyDescent="0.25">
      <c r="A145" s="47" t="s">
        <v>160</v>
      </c>
      <c r="B145" s="1"/>
      <c r="C145" s="16">
        <v>440760383</v>
      </c>
      <c r="D145" s="16">
        <v>220367999</v>
      </c>
      <c r="E145" s="16"/>
      <c r="F145" s="16"/>
      <c r="G145" s="16"/>
      <c r="H145" s="17"/>
      <c r="I145" s="49">
        <f>SUM(C145:G145)</f>
        <v>661128382</v>
      </c>
    </row>
    <row r="146" spans="1:9" x14ac:dyDescent="0.25">
      <c r="A146" s="1" t="s">
        <v>161</v>
      </c>
      <c r="B146" s="19" t="s">
        <v>214</v>
      </c>
      <c r="C146" s="16">
        <f>44109594+106015901</f>
        <v>150125495</v>
      </c>
      <c r="D146" s="16">
        <f>16653947+59998211</f>
        <v>76652158</v>
      </c>
      <c r="E146" s="16"/>
      <c r="F146" s="16"/>
      <c r="G146" s="16"/>
      <c r="H146" s="18">
        <f>SUM(C146:G146)</f>
        <v>226777653</v>
      </c>
      <c r="I146" s="17"/>
    </row>
    <row r="147" spans="1:9" x14ac:dyDescent="0.25">
      <c r="A147" s="1" t="s">
        <v>162</v>
      </c>
      <c r="B147" s="19" t="s">
        <v>163</v>
      </c>
      <c r="C147" s="16">
        <v>20172745</v>
      </c>
      <c r="D147" s="16">
        <v>4275113</v>
      </c>
      <c r="E147" s="16"/>
      <c r="F147" s="16"/>
      <c r="G147" s="16"/>
      <c r="H147" s="17">
        <f>SUM(C147:G147)</f>
        <v>24447858</v>
      </c>
      <c r="I147" s="17"/>
    </row>
    <row r="148" spans="1:9" x14ac:dyDescent="0.25">
      <c r="A148" s="1"/>
      <c r="B148" s="1"/>
      <c r="C148" s="16"/>
      <c r="D148" s="16"/>
      <c r="E148" s="16"/>
      <c r="F148" s="16"/>
      <c r="G148" s="16"/>
      <c r="H148" s="17"/>
      <c r="I148" s="17"/>
    </row>
    <row r="149" spans="1:9" x14ac:dyDescent="0.25">
      <c r="A149" s="50" t="s">
        <v>164</v>
      </c>
      <c r="B149" s="1"/>
      <c r="C149" s="16">
        <v>6171645547</v>
      </c>
      <c r="D149" s="16">
        <v>1656904122</v>
      </c>
      <c r="E149" s="16"/>
      <c r="F149" s="16"/>
      <c r="G149" s="16"/>
      <c r="H149" s="17"/>
      <c r="I149" s="49">
        <f>SUM(C149:G149)</f>
        <v>7828549669</v>
      </c>
    </row>
    <row r="150" spans="1:9" x14ac:dyDescent="0.25">
      <c r="A150" s="1" t="s">
        <v>165</v>
      </c>
      <c r="B150" s="19" t="s">
        <v>71</v>
      </c>
      <c r="C150" s="16">
        <v>3373180390</v>
      </c>
      <c r="D150" s="16">
        <v>1184563584</v>
      </c>
      <c r="E150" s="16"/>
      <c r="F150" s="16"/>
      <c r="G150" s="16"/>
      <c r="H150" s="17">
        <f>SUM(C150:G150)</f>
        <v>4557743974</v>
      </c>
      <c r="I150" s="17"/>
    </row>
    <row r="151" spans="1:9" x14ac:dyDescent="0.25">
      <c r="A151" s="1" t="s">
        <v>136</v>
      </c>
      <c r="B151" s="19" t="s">
        <v>166</v>
      </c>
      <c r="C151" s="16">
        <v>36491051</v>
      </c>
      <c r="D151" s="16">
        <v>12279242</v>
      </c>
      <c r="E151" s="16"/>
      <c r="F151" s="16"/>
      <c r="G151" s="16"/>
      <c r="H151" s="17">
        <f>SUM(C151:G151)</f>
        <v>48770293</v>
      </c>
      <c r="I151" s="17"/>
    </row>
    <row r="152" spans="1:9" x14ac:dyDescent="0.25">
      <c r="A152" s="1" t="s">
        <v>23</v>
      </c>
      <c r="B152" s="19" t="s">
        <v>167</v>
      </c>
      <c r="C152" s="16">
        <v>87725753</v>
      </c>
      <c r="D152" s="16">
        <v>37303123</v>
      </c>
      <c r="E152" s="16"/>
      <c r="F152" s="16"/>
      <c r="G152" s="16"/>
      <c r="H152" s="17">
        <f>SUM(C152:G152)</f>
        <v>125028876</v>
      </c>
      <c r="I152" s="17"/>
    </row>
    <row r="153" spans="1:9" x14ac:dyDescent="0.25">
      <c r="A153" s="1" t="s">
        <v>168</v>
      </c>
      <c r="B153" s="19" t="s">
        <v>169</v>
      </c>
      <c r="C153" s="16">
        <v>37158531</v>
      </c>
      <c r="D153" s="16">
        <v>2296959</v>
      </c>
      <c r="E153" s="16"/>
      <c r="F153" s="16"/>
      <c r="G153" s="16"/>
      <c r="H153" s="17">
        <f>SUM(C153:G153)</f>
        <v>39455490</v>
      </c>
      <c r="I153" s="17"/>
    </row>
    <row r="154" spans="1:9" x14ac:dyDescent="0.25">
      <c r="A154" s="1"/>
      <c r="B154" s="19"/>
      <c r="C154" s="16"/>
      <c r="D154" s="16"/>
      <c r="E154" s="16"/>
      <c r="F154" s="16"/>
      <c r="G154" s="16"/>
      <c r="H154" s="17"/>
      <c r="I154" s="17"/>
    </row>
    <row r="155" spans="1:9" x14ac:dyDescent="0.25">
      <c r="A155" s="47" t="s">
        <v>170</v>
      </c>
      <c r="B155" s="1"/>
      <c r="C155" s="16">
        <v>188101999</v>
      </c>
      <c r="D155" s="16">
        <v>133243552</v>
      </c>
      <c r="E155" s="16"/>
      <c r="F155" s="16"/>
      <c r="G155" s="16"/>
      <c r="H155" s="17"/>
      <c r="I155" s="49">
        <f>SUM(C155:G155)</f>
        <v>321345551</v>
      </c>
    </row>
    <row r="156" spans="1:9" x14ac:dyDescent="0.25">
      <c r="A156" s="15" t="s">
        <v>171</v>
      </c>
      <c r="B156" s="19" t="s">
        <v>31</v>
      </c>
      <c r="C156" s="16">
        <v>64485937</v>
      </c>
      <c r="D156" s="16">
        <v>39398221</v>
      </c>
      <c r="E156" s="16"/>
      <c r="F156" s="16"/>
      <c r="G156" s="16"/>
      <c r="H156" s="17">
        <f>SUM(C156:G156)</f>
        <v>103884158</v>
      </c>
      <c r="I156" s="17"/>
    </row>
    <row r="157" spans="1:9" x14ac:dyDescent="0.25">
      <c r="A157" s="15" t="s">
        <v>172</v>
      </c>
      <c r="B157" s="19" t="s">
        <v>173</v>
      </c>
      <c r="C157" s="16">
        <v>4292140</v>
      </c>
      <c r="D157" s="16">
        <v>1235217</v>
      </c>
      <c r="E157" s="16"/>
      <c r="F157" s="16"/>
      <c r="G157" s="16"/>
      <c r="H157" s="17">
        <f>SUM(C157:G157)</f>
        <v>5527357</v>
      </c>
      <c r="I157" s="17"/>
    </row>
    <row r="158" spans="1:9" x14ac:dyDescent="0.25">
      <c r="A158" s="15" t="s">
        <v>174</v>
      </c>
      <c r="B158" s="19" t="s">
        <v>175</v>
      </c>
      <c r="C158" s="16">
        <v>42361897</v>
      </c>
      <c r="D158" s="16">
        <v>16908826</v>
      </c>
      <c r="E158" s="16"/>
      <c r="F158" s="16"/>
      <c r="G158" s="16"/>
      <c r="H158" s="17">
        <f>SUM(C158:G158)</f>
        <v>59270723</v>
      </c>
      <c r="I158" s="17"/>
    </row>
    <row r="159" spans="1:9" x14ac:dyDescent="0.25">
      <c r="A159" s="1"/>
      <c r="B159" s="1"/>
      <c r="C159" s="16"/>
      <c r="D159" s="16"/>
      <c r="E159" s="16"/>
      <c r="F159" s="16"/>
      <c r="G159" s="16"/>
      <c r="H159" s="17"/>
      <c r="I159" s="17"/>
    </row>
    <row r="160" spans="1:9" x14ac:dyDescent="0.25">
      <c r="A160" s="23"/>
      <c r="B160" s="24"/>
      <c r="C160" s="25"/>
      <c r="D160" s="25"/>
      <c r="E160" s="25"/>
      <c r="F160" s="25"/>
      <c r="G160" s="25"/>
      <c r="H160" s="8" t="s">
        <v>1</v>
      </c>
      <c r="I160" s="8" t="s">
        <v>1</v>
      </c>
    </row>
    <row r="161" spans="1:9" x14ac:dyDescent="0.25">
      <c r="A161" s="26"/>
      <c r="B161" s="12"/>
      <c r="C161" s="27" t="s">
        <v>2</v>
      </c>
      <c r="D161" s="27" t="s">
        <v>3</v>
      </c>
      <c r="E161" s="28" t="s">
        <v>4</v>
      </c>
      <c r="F161" s="28"/>
      <c r="G161" s="27" t="s">
        <v>5</v>
      </c>
      <c r="H161" s="11" t="s">
        <v>6</v>
      </c>
      <c r="I161" s="11" t="s">
        <v>7</v>
      </c>
    </row>
    <row r="162" spans="1:9" x14ac:dyDescent="0.25">
      <c r="A162" s="13" t="s">
        <v>8</v>
      </c>
      <c r="B162" s="14" t="s">
        <v>9</v>
      </c>
      <c r="C162" s="29" t="s">
        <v>10</v>
      </c>
      <c r="D162" s="29" t="s">
        <v>10</v>
      </c>
      <c r="E162" s="29" t="s">
        <v>11</v>
      </c>
      <c r="F162" s="29" t="s">
        <v>12</v>
      </c>
      <c r="G162" s="29" t="s">
        <v>11</v>
      </c>
      <c r="H162" s="14" t="s">
        <v>10</v>
      </c>
      <c r="I162" s="14" t="s">
        <v>10</v>
      </c>
    </row>
    <row r="163" spans="1:9" x14ac:dyDescent="0.25">
      <c r="A163" s="47" t="s">
        <v>176</v>
      </c>
      <c r="B163" s="1"/>
      <c r="C163" s="16">
        <v>152130345</v>
      </c>
      <c r="D163" s="16">
        <v>135577786</v>
      </c>
      <c r="E163" s="16"/>
      <c r="F163" s="16"/>
      <c r="G163" s="16"/>
      <c r="H163" s="17"/>
      <c r="I163" s="49">
        <f>SUM(C163:G163)</f>
        <v>287708131</v>
      </c>
    </row>
    <row r="164" spans="1:9" x14ac:dyDescent="0.25">
      <c r="A164" s="1" t="s">
        <v>177</v>
      </c>
      <c r="B164" s="19" t="s">
        <v>15</v>
      </c>
      <c r="C164" s="16">
        <v>5138041</v>
      </c>
      <c r="D164" s="16">
        <v>2421862</v>
      </c>
      <c r="E164" s="16"/>
      <c r="F164" s="16"/>
      <c r="G164" s="16"/>
      <c r="H164" s="17">
        <f>SUM(C164:G164)</f>
        <v>7559903</v>
      </c>
      <c r="I164" s="17"/>
    </row>
    <row r="165" spans="1:9" x14ac:dyDescent="0.25">
      <c r="A165" s="1" t="s">
        <v>178</v>
      </c>
      <c r="B165" s="19" t="s">
        <v>26</v>
      </c>
      <c r="C165" s="16">
        <v>82374555</v>
      </c>
      <c r="D165" s="16">
        <v>37613228</v>
      </c>
      <c r="E165" s="16"/>
      <c r="F165" s="16"/>
      <c r="G165" s="16"/>
      <c r="H165" s="17">
        <f>SUM(C165:G165)</f>
        <v>119987783</v>
      </c>
      <c r="I165" s="17"/>
    </row>
    <row r="166" spans="1:9" x14ac:dyDescent="0.25">
      <c r="A166" s="1"/>
      <c r="B166" s="1"/>
      <c r="C166" s="18"/>
      <c r="D166" s="18"/>
      <c r="E166" s="18"/>
      <c r="F166" s="18"/>
      <c r="G166" s="18"/>
      <c r="H166" s="17"/>
      <c r="I166" s="17"/>
    </row>
    <row r="167" spans="1:9" x14ac:dyDescent="0.25">
      <c r="A167" s="47" t="s">
        <v>179</v>
      </c>
      <c r="B167" s="1"/>
      <c r="C167" s="16">
        <v>975214448</v>
      </c>
      <c r="D167" s="16">
        <v>567788304</v>
      </c>
      <c r="E167" s="16"/>
      <c r="F167" s="16"/>
      <c r="G167" s="16"/>
      <c r="H167" s="17"/>
      <c r="I167" s="49">
        <f>SUM(C167:G167)</f>
        <v>1543002752</v>
      </c>
    </row>
    <row r="168" spans="1:9" x14ac:dyDescent="0.25">
      <c r="A168" s="1" t="s">
        <v>180</v>
      </c>
      <c r="B168" s="19" t="s">
        <v>181</v>
      </c>
      <c r="C168" s="16">
        <v>21350570</v>
      </c>
      <c r="D168" s="16">
        <v>19920667</v>
      </c>
      <c r="E168" s="16"/>
      <c r="F168" s="16"/>
      <c r="G168" s="16"/>
      <c r="H168" s="17">
        <f>SUM(C168:G168)</f>
        <v>41271237</v>
      </c>
      <c r="I168" s="17"/>
    </row>
    <row r="169" spans="1:9" x14ac:dyDescent="0.25">
      <c r="A169" s="1" t="s">
        <v>182</v>
      </c>
      <c r="B169" s="19" t="s">
        <v>183</v>
      </c>
      <c r="C169" s="16">
        <v>39432031</v>
      </c>
      <c r="D169" s="16">
        <v>22497829</v>
      </c>
      <c r="E169" s="16"/>
      <c r="F169" s="16"/>
      <c r="G169" s="16"/>
      <c r="H169" s="17">
        <f>SUM(C169:G169)</f>
        <v>61929860</v>
      </c>
      <c r="I169" s="17"/>
    </row>
    <row r="170" spans="1:9" x14ac:dyDescent="0.25">
      <c r="A170" s="1" t="s">
        <v>184</v>
      </c>
      <c r="B170" s="19" t="s">
        <v>26</v>
      </c>
      <c r="C170" s="16">
        <v>180548396</v>
      </c>
      <c r="D170" s="16">
        <v>165398389</v>
      </c>
      <c r="E170" s="16"/>
      <c r="F170" s="16"/>
      <c r="G170" s="16"/>
      <c r="H170" s="17">
        <f>SUM(C170:G170)</f>
        <v>345946785</v>
      </c>
      <c r="I170" s="17"/>
    </row>
    <row r="171" spans="1:9" x14ac:dyDescent="0.25">
      <c r="A171" s="1" t="s">
        <v>185</v>
      </c>
      <c r="B171" s="19" t="s">
        <v>186</v>
      </c>
      <c r="C171" s="16">
        <v>35605609</v>
      </c>
      <c r="D171" s="16">
        <v>46680560</v>
      </c>
      <c r="E171" s="16"/>
      <c r="F171" s="16"/>
      <c r="G171" s="16"/>
      <c r="H171" s="17">
        <f>SUM(C171:G171)</f>
        <v>82286169</v>
      </c>
      <c r="I171" s="17"/>
    </row>
    <row r="172" spans="1:9" x14ac:dyDescent="0.25">
      <c r="A172" s="1"/>
      <c r="B172" s="1"/>
      <c r="C172" s="16"/>
      <c r="D172" s="16"/>
      <c r="E172" s="16"/>
      <c r="F172" s="16"/>
      <c r="G172" s="16"/>
      <c r="H172" s="17"/>
      <c r="I172" s="17"/>
    </row>
    <row r="173" spans="1:9" x14ac:dyDescent="0.25">
      <c r="A173" s="50" t="s">
        <v>187</v>
      </c>
      <c r="B173" s="1"/>
      <c r="C173" s="16">
        <v>182089111</v>
      </c>
      <c r="D173" s="16">
        <v>258399351</v>
      </c>
      <c r="E173" s="16"/>
      <c r="F173" s="16"/>
      <c r="G173" s="16"/>
      <c r="H173" s="17"/>
      <c r="I173" s="49">
        <f>SUM(C173:G173)</f>
        <v>440488462</v>
      </c>
    </row>
    <row r="174" spans="1:9" x14ac:dyDescent="0.25">
      <c r="A174" s="1" t="s">
        <v>188</v>
      </c>
      <c r="B174" s="19" t="s">
        <v>66</v>
      </c>
      <c r="C174" s="16">
        <v>434671</v>
      </c>
      <c r="D174" s="16">
        <v>2314653</v>
      </c>
      <c r="E174" s="16"/>
      <c r="F174" s="16"/>
      <c r="G174" s="16"/>
      <c r="H174" s="17">
        <f>SUM(C174:G174)</f>
        <v>2749324</v>
      </c>
      <c r="I174" s="17"/>
    </row>
    <row r="175" spans="1:9" x14ac:dyDescent="0.25">
      <c r="A175" s="1" t="s">
        <v>189</v>
      </c>
      <c r="B175" s="19" t="s">
        <v>107</v>
      </c>
      <c r="C175" s="16">
        <v>6541694</v>
      </c>
      <c r="D175" s="16">
        <v>21195899</v>
      </c>
      <c r="E175" s="16"/>
      <c r="F175" s="16"/>
      <c r="G175" s="16"/>
      <c r="H175" s="17">
        <f>SUM(C175:G175)</f>
        <v>27737593</v>
      </c>
      <c r="I175" s="17"/>
    </row>
    <row r="176" spans="1:9" x14ac:dyDescent="0.25">
      <c r="A176" s="1" t="s">
        <v>190</v>
      </c>
      <c r="B176" s="19" t="s">
        <v>29</v>
      </c>
      <c r="C176" s="16">
        <v>16706822</v>
      </c>
      <c r="D176" s="16">
        <v>30141432</v>
      </c>
      <c r="E176" s="16"/>
      <c r="F176" s="16"/>
      <c r="G176" s="16"/>
      <c r="H176" s="17">
        <f>SUM(C176:G176)</f>
        <v>46848254</v>
      </c>
      <c r="I176" s="17"/>
    </row>
    <row r="177" spans="1:10" x14ac:dyDescent="0.25">
      <c r="A177" s="1" t="s">
        <v>191</v>
      </c>
      <c r="B177" s="19" t="s">
        <v>109</v>
      </c>
      <c r="C177" s="16">
        <v>6339671</v>
      </c>
      <c r="D177" s="16">
        <v>3908639</v>
      </c>
      <c r="E177" s="16"/>
      <c r="F177" s="16"/>
      <c r="G177" s="16"/>
      <c r="H177" s="17">
        <f>SUM(C177:G177)</f>
        <v>10248310</v>
      </c>
      <c r="I177" s="17"/>
    </row>
    <row r="178" spans="1:10" x14ac:dyDescent="0.25">
      <c r="A178" s="1" t="s">
        <v>192</v>
      </c>
      <c r="B178" s="19" t="s">
        <v>193</v>
      </c>
      <c r="C178" s="16">
        <v>837556</v>
      </c>
      <c r="D178" s="16">
        <v>1043436</v>
      </c>
      <c r="E178" s="16"/>
      <c r="F178" s="16"/>
      <c r="G178" s="16"/>
      <c r="H178" s="17">
        <f>SUM(C178:G178)</f>
        <v>1880992</v>
      </c>
      <c r="I178" s="17"/>
    </row>
    <row r="179" spans="1:10" x14ac:dyDescent="0.25">
      <c r="A179" s="1"/>
      <c r="B179" s="1"/>
      <c r="C179" s="16"/>
      <c r="D179" s="16"/>
      <c r="E179" s="16"/>
      <c r="F179" s="16"/>
      <c r="G179" s="16"/>
      <c r="H179" s="17"/>
      <c r="I179" s="17"/>
    </row>
    <row r="180" spans="1:10" x14ac:dyDescent="0.25">
      <c r="A180" s="50" t="s">
        <v>194</v>
      </c>
      <c r="B180" s="1"/>
      <c r="C180" s="16">
        <v>41633108</v>
      </c>
      <c r="D180" s="16">
        <v>123465880</v>
      </c>
      <c r="E180" s="16">
        <v>29123875</v>
      </c>
      <c r="F180" s="16">
        <v>5890996</v>
      </c>
      <c r="G180" s="16"/>
      <c r="H180" s="18"/>
      <c r="I180" s="48">
        <f>SUM(C180:G180)</f>
        <v>200113859</v>
      </c>
      <c r="J180" s="20">
        <f>C180+D180</f>
        <v>165098988</v>
      </c>
    </row>
    <row r="181" spans="1:10" x14ac:dyDescent="0.25">
      <c r="A181" s="1" t="s">
        <v>195</v>
      </c>
      <c r="B181" s="19" t="s">
        <v>26</v>
      </c>
      <c r="C181" s="16">
        <v>19505593</v>
      </c>
      <c r="D181" s="16">
        <v>14310327</v>
      </c>
      <c r="E181" s="16"/>
      <c r="F181" s="16"/>
      <c r="G181" s="16"/>
      <c r="H181" s="17">
        <f>SUM(C181:G181)</f>
        <v>33815920</v>
      </c>
      <c r="I181" s="17"/>
    </row>
    <row r="182" spans="1:10" x14ac:dyDescent="0.25">
      <c r="A182" s="1" t="s">
        <v>196</v>
      </c>
      <c r="B182" s="19" t="s">
        <v>197</v>
      </c>
      <c r="C182" s="16">
        <v>1025609</v>
      </c>
      <c r="D182" s="16">
        <v>1456605</v>
      </c>
      <c r="E182" s="16"/>
      <c r="F182" s="16"/>
      <c r="G182" s="16"/>
      <c r="H182" s="17">
        <f>SUM(C182:G182)</f>
        <v>2482214</v>
      </c>
      <c r="I182" s="17"/>
    </row>
    <row r="183" spans="1:10" x14ac:dyDescent="0.25">
      <c r="A183" s="1" t="s">
        <v>198</v>
      </c>
      <c r="B183" s="19" t="s">
        <v>199</v>
      </c>
      <c r="C183" s="16">
        <v>625637</v>
      </c>
      <c r="D183" s="16">
        <v>789286</v>
      </c>
      <c r="E183" s="16"/>
      <c r="F183" s="16"/>
      <c r="G183" s="16"/>
      <c r="H183" s="17">
        <f>SUM(C183:G183)</f>
        <v>1414923</v>
      </c>
      <c r="I183" s="17"/>
    </row>
    <row r="184" spans="1:10" x14ac:dyDescent="0.25">
      <c r="A184" s="1" t="s">
        <v>200</v>
      </c>
      <c r="B184" s="19" t="s">
        <v>201</v>
      </c>
      <c r="C184" s="16">
        <v>122477</v>
      </c>
      <c r="D184" s="16">
        <v>652928</v>
      </c>
      <c r="E184" s="16"/>
      <c r="F184" s="16"/>
      <c r="G184" s="16"/>
      <c r="H184" s="17">
        <f>SUM(C184:G184)</f>
        <v>775405</v>
      </c>
      <c r="I184" s="17"/>
    </row>
    <row r="185" spans="1:10" x14ac:dyDescent="0.25">
      <c r="A185" s="1"/>
      <c r="B185" s="1"/>
      <c r="C185" s="16"/>
      <c r="D185" s="16"/>
      <c r="E185" s="16"/>
      <c r="F185" s="16"/>
      <c r="G185" s="16"/>
      <c r="H185" s="17"/>
      <c r="I185" s="17"/>
    </row>
    <row r="186" spans="1:10" x14ac:dyDescent="0.25">
      <c r="A186" s="50" t="s">
        <v>202</v>
      </c>
      <c r="B186" s="1"/>
      <c r="C186" s="16">
        <v>1079280781</v>
      </c>
      <c r="D186" s="16">
        <v>496278136</v>
      </c>
      <c r="E186" s="16"/>
      <c r="F186" s="16"/>
      <c r="G186" s="16"/>
      <c r="H186" s="17"/>
      <c r="I186" s="49">
        <f>SUM(C186:G186)</f>
        <v>1575558917</v>
      </c>
    </row>
    <row r="187" spans="1:10" x14ac:dyDescent="0.25">
      <c r="A187" s="1" t="s">
        <v>203</v>
      </c>
      <c r="B187" s="19" t="s">
        <v>57</v>
      </c>
      <c r="C187" s="16">
        <v>76903621</v>
      </c>
      <c r="D187" s="16">
        <v>70548784</v>
      </c>
      <c r="E187" s="16"/>
      <c r="F187" s="16"/>
      <c r="G187" s="16"/>
      <c r="H187" s="17">
        <f>SUM(C187:G187)</f>
        <v>147452405</v>
      </c>
      <c r="I187" s="17"/>
    </row>
    <row r="188" spans="1:10" x14ac:dyDescent="0.25">
      <c r="A188" s="1" t="s">
        <v>204</v>
      </c>
      <c r="B188" s="19" t="s">
        <v>205</v>
      </c>
      <c r="C188" s="16">
        <v>84763155</v>
      </c>
      <c r="D188" s="16">
        <v>14864817</v>
      </c>
      <c r="E188" s="16"/>
      <c r="F188" s="16"/>
      <c r="G188" s="16"/>
      <c r="H188" s="17">
        <f>SUM(C188:G188)</f>
        <v>99627972</v>
      </c>
      <c r="I188" s="17"/>
    </row>
    <row r="189" spans="1:10" x14ac:dyDescent="0.25">
      <c r="A189" s="1" t="s">
        <v>206</v>
      </c>
      <c r="B189" s="19" t="s">
        <v>26</v>
      </c>
      <c r="C189" s="16">
        <v>303334394</v>
      </c>
      <c r="D189" s="16">
        <v>133503960</v>
      </c>
      <c r="E189" s="16"/>
      <c r="F189" s="16"/>
      <c r="G189" s="16"/>
      <c r="H189" s="17">
        <f>SUM(C189:G189)</f>
        <v>436838354</v>
      </c>
      <c r="I189" s="17"/>
    </row>
    <row r="190" spans="1:10" x14ac:dyDescent="0.25">
      <c r="A190" s="1" t="s">
        <v>207</v>
      </c>
      <c r="B190" s="19" t="s">
        <v>208</v>
      </c>
      <c r="C190" s="16">
        <v>59367500</v>
      </c>
      <c r="D190" s="16">
        <v>5956219</v>
      </c>
      <c r="E190" s="16"/>
      <c r="F190" s="16"/>
      <c r="G190" s="16"/>
      <c r="H190" s="17">
        <f>SUM(C190:G190)</f>
        <v>65323719</v>
      </c>
      <c r="I190"/>
    </row>
    <row r="191" spans="1:10" x14ac:dyDescent="0.25">
      <c r="A191" s="1" t="s">
        <v>209</v>
      </c>
      <c r="B191" s="19" t="s">
        <v>210</v>
      </c>
      <c r="C191" s="16">
        <v>78359949</v>
      </c>
      <c r="D191" s="16">
        <v>10827260</v>
      </c>
      <c r="E191" s="16"/>
      <c r="F191" s="16"/>
      <c r="G191" s="16"/>
      <c r="H191" s="17">
        <f>SUM(C191:G191)</f>
        <v>89187209</v>
      </c>
      <c r="I191"/>
      <c r="J191" s="55"/>
    </row>
    <row r="192" spans="1:10" x14ac:dyDescent="0.25">
      <c r="A192" s="39" t="s">
        <v>211</v>
      </c>
      <c r="B192" s="24" t="s">
        <v>212</v>
      </c>
      <c r="C192" s="40">
        <f>C8+C16+C19+C25+C29+C37+C43+C46+C56+C62+C68+C72+C76+C80+C87+C94+C96+C100+C103+C108+C113+C119+C123+C130+C139+C145+C149+C155+C163+C167+C173+C180+C186</f>
        <v>38832637949</v>
      </c>
      <c r="D192" s="40">
        <f t="shared" ref="D192:G192" si="2">D8+D16+D19+D25+D29+D37+D43+D46+D56+D62+D68+D72+D76+D80+D87+D94+D96+D100+D103+D108+D113+D119+D123+D130+D139+D145+D149+D155+D163+D167+D173+D180+D186</f>
        <v>20154145867</v>
      </c>
      <c r="E192" s="40">
        <f t="shared" si="2"/>
        <v>9415289604</v>
      </c>
      <c r="F192" s="40">
        <f t="shared" si="2"/>
        <v>2110532358</v>
      </c>
      <c r="G192" s="40">
        <f t="shared" si="2"/>
        <v>153889099</v>
      </c>
      <c r="H192" s="24"/>
      <c r="I192" s="40">
        <f>SUM(I8:I186)</f>
        <v>70666494877</v>
      </c>
      <c r="J192" s="54"/>
    </row>
    <row r="193" spans="1:10" x14ac:dyDescent="0.25">
      <c r="A193" s="41" t="s">
        <v>211</v>
      </c>
      <c r="B193" s="42" t="s">
        <v>213</v>
      </c>
      <c r="C193" s="43">
        <f>SUM(C8:C191)-C192</f>
        <v>26289489867</v>
      </c>
      <c r="D193" s="43">
        <f t="shared" ref="D193:G193" si="3">SUM(D8:D191)-D192</f>
        <v>9904593932</v>
      </c>
      <c r="E193" s="43">
        <f t="shared" si="3"/>
        <v>85510118</v>
      </c>
      <c r="F193" s="43">
        <f t="shared" si="3"/>
        <v>17808559</v>
      </c>
      <c r="G193" s="43">
        <f t="shared" si="3"/>
        <v>0</v>
      </c>
      <c r="H193" s="43">
        <f>SUM(H8:H191)</f>
        <v>36297402476</v>
      </c>
      <c r="I193" s="42"/>
      <c r="J193" s="53"/>
    </row>
    <row r="194" spans="1:10" hidden="1" x14ac:dyDescent="0.25">
      <c r="A194" s="44"/>
      <c r="B194" s="44"/>
      <c r="C194" s="57"/>
      <c r="D194" s="57"/>
      <c r="E194" s="57"/>
      <c r="F194" s="57"/>
      <c r="G194" s="57"/>
      <c r="H194" s="60">
        <f>SUM(C193:G193)</f>
        <v>36297402476</v>
      </c>
      <c r="I194" s="59">
        <f>SUM(C192:G192)</f>
        <v>70666494877</v>
      </c>
    </row>
    <row r="195" spans="1:10" hidden="1" x14ac:dyDescent="0.25">
      <c r="A195" s="44"/>
      <c r="B195" s="44"/>
      <c r="C195" s="44"/>
      <c r="D195" s="45"/>
      <c r="E195" s="58"/>
      <c r="F195" s="58"/>
      <c r="G195" s="62" t="s">
        <v>223</v>
      </c>
      <c r="H195" s="63">
        <f>H194-H193</f>
        <v>0</v>
      </c>
      <c r="I195" s="63">
        <f>I194-I192</f>
        <v>0</v>
      </c>
      <c r="J195" s="64" t="s">
        <v>224</v>
      </c>
    </row>
    <row r="196" spans="1:10" hidden="1" x14ac:dyDescent="0.25">
      <c r="A196" s="53" t="s">
        <v>217</v>
      </c>
      <c r="B196" s="52"/>
      <c r="C196" s="53">
        <f>C8+C16+C19+C25+C29+C37+C43+C46+C56+C62+C68+C72+C76+C80+C87+C94+C96+C100+C103+C108+C113+C119+C123+C130+C139+C145+C149+C155+C163+C167+C173+C180+C186</f>
        <v>38832637949</v>
      </c>
      <c r="D196" s="53">
        <f t="shared" ref="D196:I196" si="4">D8+D16+D19+D25+D29+D37+D43+D46+D56+D62+D68+D72+D76+D80+D87+D94+D96+D100+D103+D108+D113+D119+D123+D130+D139+D145+D149+D155+D163+D167+D173+D180+D186</f>
        <v>20154145867</v>
      </c>
      <c r="E196" s="53">
        <f t="shared" si="4"/>
        <v>9415289604</v>
      </c>
      <c r="F196" s="53">
        <f t="shared" si="4"/>
        <v>2110532358</v>
      </c>
      <c r="G196" s="53">
        <f t="shared" si="4"/>
        <v>153889099</v>
      </c>
      <c r="H196" s="53">
        <f t="shared" si="4"/>
        <v>0</v>
      </c>
      <c r="I196" s="53">
        <f t="shared" si="4"/>
        <v>70666494877</v>
      </c>
    </row>
    <row r="197" spans="1:10" hidden="1" x14ac:dyDescent="0.25">
      <c r="A197" s="53" t="s">
        <v>218</v>
      </c>
      <c r="B197" s="52"/>
      <c r="C197" s="53">
        <f>C9+C10++C11+C12+C13+C17+C20+C21+C22+C23+C26+C27+C30+C31+C32+C33+C34+C35+C38+C39+C40+C41+C44+C47+C48+C49+C50+C54+C57+C58+C59+C60+C63+C64+C65+C66+C69+C70+C73+C74+C77+C78+C81+C82+C83+C84+C85+C88+C89+C90+C91+C92+C97+C98+C101+C104+C109+C110+C111+C114+C115+C116+C117+C120+C121+C124+C125+C126+C127+C128+C131+C132+C133+C134+C135+C136+C137+C140+C141+C142+C143+C146+C147+C150+C151+C152+C153+C156+C157+C158+C164+C165+C168+C169+C170+C171+C174+C175+C176+C177+C178+C181+C182+C183+C184+C187+C188+C189+C190+C191</f>
        <v>26289489867</v>
      </c>
      <c r="D197" s="53">
        <f t="shared" ref="D197:I197" si="5">D9+D10++D11+D12+D13+D17+D20+D21+D22+D23+D26+D27+D30+D31+D32+D33+D34+D35+D38+D39+D40+D41+D44+D47+D48+D49+D50+D54+D57+D58+D59+D60+D63+D64+D65+D66+D69+D70+D73+D74+D77+D78+D81+D82+D83+D84+D85+D88+D89+D90+D91+D92+D97+D98+D101+D104+D109+D110+D111+D114+D115+D116+D117+D120+D121+D124+D125+D126+D127+D128+D131+D132+D133+D134+D135+D136+D137+D140+D141+D142+D143+D146+D147+D150+D151+D152+D153+D156+D157+D158+D164+D165+D168+D169+D170+D171+D174+D175+D176+D177+D178+D181+D182+D183+D184+D187+D188+D189+D190+D191</f>
        <v>9904593932</v>
      </c>
      <c r="E197" s="53">
        <f t="shared" si="5"/>
        <v>85510118</v>
      </c>
      <c r="F197" s="53">
        <f t="shared" si="5"/>
        <v>17808559</v>
      </c>
      <c r="G197" s="53">
        <f t="shared" si="5"/>
        <v>0</v>
      </c>
      <c r="H197" s="53">
        <f>H9+H10++H11+H12+H13+H17+H20+H21+H22+H23+H26+H27+H30+H31+H32+H33+H34+H35+H38+H39+H40+H41+H44+H47+H48+H49+H50+H54+H57+H58+H59+H60+H63+H64+H65+H66+H69+H70+H73+H74+H77+H78+H81+H82+H83+H84+H85+H88+H89+H90+H91+H92+H97+H98+H101+H104+H109+H110+H111+H114+H115+H116+H117+H120+H121+H124+H125+H126+H127+H128+H131+H132+H133+H134+H135+H136+H137+H140+H141+H142+H143+H146+H147+H150+H151+H152+H153+H156+H157+H158+H164+H165+H168+H169+H170+H171+H174+H175+H176+H177+H178+H181+H182+H183+H184+H187+H188+H189+H190+H191</f>
        <v>36297402476</v>
      </c>
      <c r="I197" s="53">
        <f t="shared" si="5"/>
        <v>0</v>
      </c>
    </row>
    <row r="198" spans="1:10" hidden="1" x14ac:dyDescent="0.25">
      <c r="C198" s="46"/>
      <c r="D198" s="22"/>
      <c r="E198" s="22"/>
    </row>
    <row r="199" spans="1:10" x14ac:dyDescent="0.25">
      <c r="A199" s="66" t="s">
        <v>221</v>
      </c>
      <c r="B199" s="66"/>
      <c r="C199" s="66"/>
      <c r="D199" s="66"/>
      <c r="E199" s="66"/>
    </row>
    <row r="200" spans="1:10" x14ac:dyDescent="0.25">
      <c r="A200" s="67"/>
      <c r="B200" s="67"/>
      <c r="C200" s="67"/>
      <c r="D200" s="67"/>
      <c r="E200" s="67"/>
    </row>
    <row r="201" spans="1:10" x14ac:dyDescent="0.25">
      <c r="E201" s="22"/>
    </row>
  </sheetData>
  <mergeCells count="2">
    <mergeCell ref="D3:F3"/>
    <mergeCell ref="A199:E200"/>
  </mergeCells>
  <pageMargins left="0.75" right="0.75" top="1" bottom="1" header="0.5" footer="0.5"/>
  <pageSetup scale="61" orientation="landscape" r:id="rId1"/>
  <headerFooter alignWithMargins="0"/>
  <rowBreaks count="3" manualBreakCount="3">
    <brk id="50" max="16383" man="1"/>
    <brk id="104" max="16383" man="1"/>
    <brk id="15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Debt Service Rate Setting</vt:lpstr>
      <vt:lpstr>'Debt Service Rate Setting'!Print_Area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2020-12-30T16:12:55Z</dcterms:created>
  <dcterms:modified xsi:type="dcterms:W3CDTF">2021-06-14T20:07:54Z</dcterms:modified>
</cp:coreProperties>
</file>