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xr:revisionPtr revIDLastSave="0" documentId="8_{41F8E74A-7F90-4CC0-BB36-3CE7D67B2B81}" xr6:coauthVersionLast="47" xr6:coauthVersionMax="47" xr10:uidLastSave="{00000000-0000-0000-0000-000000000000}"/>
  <bookViews>
    <workbookView xWindow="-120" yWindow="-120" windowWidth="29040" windowHeight="17520" xr2:uid="{7E99717D-75FB-4673-A3CC-06F013FDCFF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0" i="1" l="1"/>
  <c r="J190" i="1" s="1"/>
  <c r="K191" i="1" s="1"/>
  <c r="D190" i="1"/>
  <c r="C190" i="1"/>
  <c r="E83" i="1"/>
  <c r="I54" i="1"/>
  <c r="C194" i="1"/>
  <c r="D132" i="1" l="1"/>
  <c r="D149" i="1"/>
  <c r="C149" i="1"/>
  <c r="D134" i="1"/>
  <c r="C134" i="1"/>
  <c r="D144" i="1"/>
  <c r="C144" i="1"/>
  <c r="D139" i="1"/>
  <c r="C139" i="1"/>
  <c r="D119" i="1"/>
  <c r="C119" i="1"/>
  <c r="D89" i="1"/>
  <c r="C89" i="1"/>
  <c r="H90" i="1" l="1"/>
  <c r="H40" i="1" l="1"/>
  <c r="H39" i="1"/>
  <c r="H37" i="1"/>
  <c r="I36" i="1"/>
  <c r="H16" i="1"/>
  <c r="I15" i="1"/>
  <c r="H10" i="1"/>
  <c r="I8" i="1"/>
  <c r="H9" i="1"/>
  <c r="H11" i="1"/>
  <c r="H12" i="1"/>
  <c r="I18" i="1"/>
  <c r="H19" i="1"/>
  <c r="H20" i="1"/>
  <c r="H21" i="1"/>
  <c r="H22" i="1"/>
  <c r="I24" i="1"/>
  <c r="H25" i="1"/>
  <c r="H26" i="1"/>
  <c r="I28" i="1"/>
  <c r="H29" i="1"/>
  <c r="H30" i="1"/>
  <c r="H31" i="1"/>
  <c r="H32" i="1"/>
  <c r="H33" i="1"/>
  <c r="H34" i="1"/>
  <c r="H38" i="1"/>
  <c r="I42" i="1"/>
  <c r="H43" i="1"/>
  <c r="I45" i="1"/>
  <c r="H46" i="1"/>
  <c r="H47" i="1"/>
  <c r="H48" i="1"/>
  <c r="H49" i="1"/>
  <c r="H50" i="1"/>
  <c r="H55" i="1"/>
  <c r="H56" i="1"/>
  <c r="H57" i="1"/>
  <c r="H58" i="1"/>
  <c r="I60" i="1"/>
  <c r="H61" i="1"/>
  <c r="H62" i="1"/>
  <c r="H63" i="1"/>
  <c r="H64" i="1"/>
  <c r="I66" i="1"/>
  <c r="H67" i="1"/>
  <c r="H68" i="1"/>
  <c r="I70" i="1"/>
  <c r="H71" i="1"/>
  <c r="H72" i="1"/>
  <c r="I74" i="1"/>
  <c r="H75" i="1"/>
  <c r="H76" i="1"/>
  <c r="I78" i="1"/>
  <c r="H79" i="1"/>
  <c r="H80" i="1"/>
  <c r="H81" i="1"/>
  <c r="H82" i="1"/>
  <c r="H83" i="1"/>
  <c r="I85" i="1"/>
  <c r="H86" i="1"/>
  <c r="H87" i="1"/>
  <c r="H88" i="1"/>
  <c r="H89" i="1"/>
  <c r="I92" i="1"/>
  <c r="I94" i="1"/>
  <c r="H95" i="1"/>
  <c r="H96" i="1"/>
  <c r="I98" i="1"/>
  <c r="H99" i="1"/>
  <c r="I101" i="1"/>
  <c r="H102" i="1"/>
  <c r="I106" i="1"/>
  <c r="H107" i="1"/>
  <c r="H108" i="1"/>
  <c r="H109" i="1"/>
  <c r="I111" i="1"/>
  <c r="H112" i="1"/>
  <c r="H113" i="1"/>
  <c r="H114" i="1"/>
  <c r="H115" i="1"/>
  <c r="I117" i="1"/>
  <c r="H118" i="1"/>
  <c r="H119" i="1"/>
  <c r="I121" i="1"/>
  <c r="H122" i="1"/>
  <c r="H123" i="1"/>
  <c r="H124" i="1"/>
  <c r="H125" i="1"/>
  <c r="H126" i="1"/>
  <c r="I128" i="1"/>
  <c r="H129" i="1"/>
  <c r="H130" i="1"/>
  <c r="H131" i="1"/>
  <c r="H132" i="1"/>
  <c r="H133" i="1"/>
  <c r="H134" i="1"/>
  <c r="H135" i="1"/>
  <c r="I137" i="1"/>
  <c r="H138" i="1"/>
  <c r="H139" i="1"/>
  <c r="H140" i="1"/>
  <c r="H141" i="1"/>
  <c r="I143" i="1"/>
  <c r="H144" i="1"/>
  <c r="H145" i="1"/>
  <c r="I147" i="1"/>
  <c r="H148" i="1"/>
  <c r="H149" i="1"/>
  <c r="H150" i="1"/>
  <c r="H151" i="1"/>
  <c r="I153" i="1"/>
  <c r="H154" i="1"/>
  <c r="H155" i="1"/>
  <c r="H156" i="1"/>
  <c r="I161" i="1"/>
  <c r="H162" i="1"/>
  <c r="H163" i="1"/>
  <c r="I165" i="1"/>
  <c r="H166" i="1"/>
  <c r="H167" i="1"/>
  <c r="H168" i="1"/>
  <c r="H169" i="1"/>
  <c r="I171" i="1"/>
  <c r="H172" i="1"/>
  <c r="H173" i="1"/>
  <c r="H174" i="1"/>
  <c r="H175" i="1"/>
  <c r="H176" i="1"/>
  <c r="I178" i="1"/>
  <c r="H179" i="1"/>
  <c r="H180" i="1"/>
  <c r="H181" i="1"/>
  <c r="H182" i="1"/>
  <c r="I184" i="1"/>
  <c r="H185" i="1"/>
  <c r="H186" i="1"/>
  <c r="H187" i="1"/>
  <c r="H188" i="1"/>
  <c r="H189" i="1"/>
  <c r="I191" i="1" l="1"/>
  <c r="D191" i="1"/>
  <c r="F193" i="1"/>
  <c r="E193" i="1"/>
  <c r="F192" i="1"/>
  <c r="E192" i="1"/>
  <c r="C191" i="1"/>
  <c r="E191" i="1" l="1"/>
  <c r="G190" i="1"/>
  <c r="G191" i="1" s="1"/>
  <c r="F190" i="1"/>
  <c r="F191" i="1" s="1"/>
  <c r="J12" i="1"/>
  <c r="K135" i="1" s="1"/>
  <c r="H191" i="1"/>
  <c r="H192" i="1" l="1"/>
  <c r="K150" i="1"/>
  <c r="K12" i="1"/>
  <c r="H193" i="1" l="1"/>
  <c r="I193" i="1"/>
  <c r="K1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Suazo-Giles</author>
    <author>Jolene Gonzales</author>
    <author>Catrina Chavez</author>
  </authors>
  <commentList>
    <comment ref="E6" authorId="0" shapeId="0" xr:uid="{5EC3334E-93CB-4637-896A-FE2FDA135F0D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Oil and Gas valuation is linked to the pivot table within the "export valuations" tab that contains data exported from LGBMS Property Tax Module.</t>
        </r>
      </text>
    </comment>
    <comment ref="G6" authorId="0" shapeId="0" xr:uid="{3C6D80CC-7CA1-46C0-A06E-3370FCD3A755}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Copper valuation is linked to the pivot table within the "export valuations" tab that contains data exported from LGBMS Property Tax Module. NOTE: Historically only applies to Grant County.</t>
        </r>
      </text>
    </comment>
    <comment ref="A12" authorId="1" shapeId="0" xr:uid="{58A9FAAF-1109-4612-B475-739B99D9F089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Don’t update or change. Leave value the same as the initial amount can be abtained from the Property Tax export file.</t>
        </r>
      </text>
    </comment>
    <comment ref="B132" authorId="2" shapeId="0" xr:uid="{4EF2EBA1-419A-4B42-BFEF-4FC1E8649875}">
      <text>
        <r>
          <rPr>
            <b/>
            <sz val="9"/>
            <color indexed="81"/>
            <rFont val="Tahoma"/>
            <family val="2"/>
          </rPr>
          <t>Catrina Chavez:</t>
        </r>
        <r>
          <rPr>
            <sz val="9"/>
            <color indexed="81"/>
            <rFont val="Tahoma"/>
            <family val="2"/>
          </rPr>
          <t xml:space="preserve">
Add in Bernalillo County R1-A for Non-Residential
 (Residential is a $0)</t>
        </r>
      </text>
    </comment>
    <comment ref="A135" authorId="1" shapeId="0" xr:uid="{9E71027E-337D-4022-A918-5F5D19A0C39F}">
      <text>
        <r>
          <rPr>
            <b/>
            <sz val="9"/>
            <color indexed="81"/>
            <rFont val="Tahoma"/>
            <family val="2"/>
          </rPr>
          <t>Jolene Gonzales: Don’t update or change. 
Leave value the same as the initial amount can be abtained from the Property Tax export file.</t>
        </r>
      </text>
    </comment>
  </commentList>
</comments>
</file>

<file path=xl/sharedStrings.xml><?xml version="1.0" encoding="utf-8"?>
<sst xmlns="http://schemas.openxmlformats.org/spreadsheetml/2006/main" count="336" uniqueCount="228">
  <si>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</si>
  <si>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</si>
  <si>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</si>
  <si>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</si>
  <si>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</si>
  <si>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</si>
  <si>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</si>
  <si>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</si>
  <si>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</si>
  <si>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</si>
  <si>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</si>
  <si>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</si>
  <si>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</si>
  <si>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</si>
  <si>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</si>
  <si>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</si>
  <si>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</si>
  <si>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</si>
  <si>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</si>
  <si>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</si>
  <si>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</si>
  <si>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</si>
  <si>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</si>
  <si>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</si>
  <si>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12 E 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</si>
  <si>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</si>
  <si>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</si>
  <si>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</si>
  <si>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</si>
  <si>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</si>
  <si>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</si>
  <si>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</si>
  <si>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</si>
  <si>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</si>
  <si>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</si>
  <si>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</si>
  <si>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</si>
  <si>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</si>
  <si>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</si>
  <si>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</si>
  <si>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</si>
  <si>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</si>
  <si>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</si>
  <si>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</si>
  <si>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</si>
  <si>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</si>
  <si>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</si>
  <si>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</si>
  <si>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</si>
  <si>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</si>
  <si>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</si>
  <si>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</si>
  <si>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</si>
  <si>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</si>
  <si>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</si>
  <si>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</si>
  <si>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</si>
  <si>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</si>
  <si>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</si>
  <si>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</si>
  <si>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</si>
  <si>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</si>
  <si>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</si>
  <si>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</si>
  <si>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</si>
  <si>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</si>
  <si>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</si>
  <si>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</si>
  <si>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 xml:space="preserve">            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</si>
  <si>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</si>
  <si>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</si>
  <si>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</si>
  <si>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</si>
  <si>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</si>
  <si>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</si>
  <si>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</si>
  <si>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</si>
  <si>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</si>
  <si>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</si>
  <si>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</si>
  <si>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</si>
  <si>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</si>
  <si>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</si>
  <si>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</si>
  <si>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</si>
  <si>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</si>
  <si>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</si>
  <si>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</si>
  <si>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</si>
  <si>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</si>
  <si>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</si>
  <si>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</si>
  <si>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</si>
  <si>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</si>
  <si>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</si>
  <si>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</si>
  <si>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</si>
  <si>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</si>
  <si>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</si>
  <si>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</si>
  <si>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</si>
  <si>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</si>
  <si>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</si>
  <si>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</si>
  <si>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</si>
  <si>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</si>
  <si>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</si>
  <si>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</si>
  <si>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</si>
  <si>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</si>
  <si>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</si>
  <si>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</si>
  <si>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</si>
  <si>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</si>
  <si>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</si>
  <si>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</si>
  <si>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</si>
  <si>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</si>
  <si>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</si>
  <si>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</si>
  <si>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</si>
  <si>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</si>
  <si>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</si>
  <si>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</si>
  <si>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</si>
  <si>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</si>
  <si>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</si>
  <si>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</si>
  <si>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</si>
  <si>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</si>
  <si>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</si>
  <si>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</si>
  <si>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</si>
  <si>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</si>
  <si>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</si>
  <si>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</si>
  <si>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</si>
  <si>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</si>
  <si>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</si>
  <si>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</si>
  <si>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</si>
  <si>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</si>
  <si>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</si>
  <si>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</si>
  <si>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</si>
  <si>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</si>
  <si>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</si>
  <si>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</si>
  <si>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</si>
  <si>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</si>
  <si>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</si>
  <si>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</si>
  <si>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</si>
  <si>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</si>
  <si>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</si>
  <si>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 xml:space="preserve">            Corrales</t>
  </si>
  <si>
    <t>% in Sand Co:</t>
  </si>
  <si>
    <t>1OUT</t>
  </si>
  <si>
    <t>San Juan</t>
  </si>
  <si>
    <t xml:space="preserve">            Aztec</t>
  </si>
  <si>
    <t xml:space="preserve">            Bloomfield</t>
  </si>
  <si>
    <t xml:space="preserve">            Farmington</t>
  </si>
  <si>
    <t xml:space="preserve">            Kirtland</t>
  </si>
  <si>
    <t>San Miguel</t>
  </si>
  <si>
    <t xml:space="preserve">            Las Vegas</t>
  </si>
  <si>
    <t xml:space="preserve">            Pecos</t>
  </si>
  <si>
    <t>21</t>
  </si>
  <si>
    <t>Santa Fe</t>
  </si>
  <si>
    <t xml:space="preserve">            Santa Fe</t>
  </si>
  <si>
    <t>18</t>
  </si>
  <si>
    <t>% in Santa Fe Co: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</si>
  <si>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</si>
  <si>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</si>
  <si>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</si>
  <si>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</si>
  <si>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</si>
  <si>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</si>
  <si>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</si>
  <si>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</si>
  <si>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</si>
  <si>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</si>
  <si>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</si>
  <si>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</si>
  <si>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</si>
  <si>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</si>
  <si>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</si>
  <si>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</si>
  <si>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</si>
  <si>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</si>
  <si>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</si>
  <si>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</si>
  <si>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</si>
  <si>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</si>
  <si>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</si>
  <si>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</si>
  <si>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</si>
  <si>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</si>
  <si>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</si>
  <si>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</si>
  <si>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</si>
  <si>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</si>
  <si>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</si>
  <si>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</si>
  <si>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</si>
  <si>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</si>
  <si>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</si>
  <si>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</si>
  <si>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</si>
  <si>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</si>
  <si>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</si>
  <si>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</si>
  <si>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</si>
  <si>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</si>
  <si>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</si>
  <si>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</si>
  <si>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</si>
  <si>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</si>
  <si>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</si>
  <si>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</si>
  <si>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CHECK VALUES - County:</t>
  </si>
  <si>
    <t>Check Formula</t>
  </si>
  <si>
    <t>CHECK VALUES - Municipal:</t>
  </si>
  <si>
    <t>Municipal Total with Los Alamos:</t>
  </si>
  <si>
    <t xml:space="preserve"> </t>
  </si>
  <si>
    <t>6+61/20</t>
  </si>
  <si>
    <t>1+2</t>
  </si>
  <si>
    <t>2A + 2AC</t>
  </si>
  <si>
    <t>Tax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</si>
</sst>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CC66FF"/>
      <name val="Helv"/>
    </font>
    <font>
      <b/>
      <sz val="10"/>
      <name val="Helv"/>
    </font>
    <font>
      <b/>
      <sz val="10"/>
      <color rgb="FFCC66FF"/>
      <name val="Arial"/>
      <family val="2"/>
    </font>
    <font>
      <b/>
      <sz val="11"/>
      <color rgb="FF0000FF"/>
      <name val="Arial"/>
      <family val="2"/>
    </font>
    <font>
      <sz val="10"/>
      <color indexed="12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1" applyNumberFormat="1" applyFont="1" applyFill="1"/>
    <xf numFmtId="164" fontId="2" fillId="0" borderId="0" xfId="1" applyNumberFormat="1" applyFont="1" applyFill="1" applyProtection="1"/>
    <xf numFmtId="164" fontId="2" fillId="0" borderId="0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64" fontId="2" fillId="0" borderId="0" xfId="0" applyNumberFormat="1" applyFont="1"/>
    <xf numFmtId="10" fontId="2" fillId="0" borderId="0" xfId="2" applyNumberFormat="1" applyFont="1" applyFill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37" fontId="2" fillId="0" borderId="0" xfId="0" applyNumberFormat="1" applyFont="1"/>
    <xf numFmtId="165" fontId="2" fillId="0" borderId="0" xfId="2" applyNumberFormat="1" applyFont="1" applyFill="1"/>
    <xf numFmtId="0" fontId="2" fillId="0" borderId="0" xfId="0" quotePrefix="1" applyFont="1" applyAlignment="1">
      <alignment horizontal="right"/>
    </xf>
    <xf numFmtId="10" fontId="3" fillId="0" borderId="0" xfId="0" applyNumberFormat="1" applyFont="1"/>
    <xf numFmtId="0" fontId="3" fillId="0" borderId="1" xfId="0" applyFont="1" applyBorder="1" applyAlignment="1">
      <alignment horizontal="right"/>
    </xf>
    <xf numFmtId="37" fontId="3" fillId="0" borderId="2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37" fontId="3" fillId="0" borderId="5" xfId="0" applyNumberFormat="1" applyFont="1" applyBorder="1"/>
    <xf numFmtId="164" fontId="3" fillId="0" borderId="5" xfId="0" applyNumberFormat="1" applyFont="1" applyBorder="1"/>
    <xf numFmtId="0" fontId="6" fillId="0" borderId="0" xfId="0" applyFont="1"/>
    <xf numFmtId="0" fontId="7" fillId="0" borderId="0" xfId="0" applyFont="1"/>
    <xf numFmtId="37" fontId="7" fillId="0" borderId="0" xfId="0" applyNumberFormat="1" applyFont="1"/>
    <xf numFmtId="164" fontId="8" fillId="0" borderId="0" xfId="1" applyNumberFormat="1" applyFont="1" applyFill="1"/>
    <xf numFmtId="0" fontId="0" fillId="0" borderId="0" xfId="0" applyAlignment="1">
      <alignment horizontal="right" wrapText="1"/>
    </xf>
    <xf numFmtId="0" fontId="9" fillId="0" borderId="0" xfId="0" applyFont="1"/>
    <xf numFmtId="37" fontId="10" fillId="0" borderId="0" xfId="0" applyNumberFormat="1" applyFont="1" applyProtection="1">
      <protection locked="0"/>
    </xf>
    <xf numFmtId="0" fontId="5" fillId="0" borderId="0" xfId="0" applyFont="1"/>
    <xf numFmtId="3" fontId="0" fillId="0" borderId="0" xfId="0" applyNumberFormat="1"/>
    <xf numFmtId="166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PROPERTY%20TAXES(protected%20info)\Final%20Valuations\TY%202022%20Abstracts\FINVAL2022.xlsx" TargetMode="External"/><Relationship Id="rId1" Type="http://schemas.openxmlformats.org/officeDocument/2006/relationships/externalLinkPath" Target="TY%202022%20Abstracts/FINVAL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 Valuations"/>
      <sheetName val="export_valuations_2022"/>
    </sheetNames>
    <sheetDataSet>
      <sheetData sheetId="0"/>
      <sheetData sheetId="1">
        <row r="72">
          <cell r="N72">
            <v>4566793615.29</v>
          </cell>
        </row>
        <row r="73">
          <cell r="N73">
            <v>22853096.289999999</v>
          </cell>
        </row>
        <row r="76">
          <cell r="N76">
            <v>18585877037</v>
          </cell>
        </row>
        <row r="77">
          <cell r="N77">
            <v>100009550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EAB-AA3E-47B6-9A31-5B8645E26741}">
  <sheetPr>
    <pageSetUpPr fitToPage="1"/>
  </sheetPr>
  <dimension ref="A1:N197"/>
  <sheetViews>
    <sheetView tabSelected="1" zoomScale="130" zoomScaleNormal="130" workbookViewId="0">
      <pane ySplit="1" topLeftCell="A2" activePane="bottomLeft" state="frozen"/>
      <selection pane="bottomLeft" activeCell="E191" sqref="E191"/>
    </sheetView>
  </sheetViews>
  <sheetFormatPr defaultColWidth="12" defaultRowHeight="12.75" x14ac:dyDescent="0.2"/>
  <cols>
    <col min="1" max="1" width="29.42578125" style="5" customWidth="1"/>
    <col min="2" max="2" width="8.85546875" style="5" customWidth="1"/>
    <col min="3" max="3" width="20.85546875" style="5" bestFit="1" customWidth="1"/>
    <col min="4" max="4" width="20.42578125" style="5" bestFit="1" customWidth="1"/>
    <col min="5" max="5" width="18.5703125" style="5" customWidth="1"/>
    <col min="6" max="6" width="18.42578125" style="5" bestFit="1" customWidth="1"/>
    <col min="7" max="7" width="18.85546875" style="5" customWidth="1"/>
    <col min="8" max="8" width="29.42578125" style="5" customWidth="1"/>
    <col min="9" max="9" width="20.140625" style="5" bestFit="1" customWidth="1"/>
    <col min="10" max="10" width="15.85546875" style="5" customWidth="1"/>
    <col min="11" max="11" width="19.140625" style="5" customWidth="1"/>
    <col min="12" max="16384" width="12" style="5"/>
  </cols>
  <sheetData>
    <row r="1" spans="1:11" x14ac:dyDescent="0.2">
      <c r="D1" s="7"/>
      <c r="I1" s="8"/>
    </row>
    <row r="2" spans="1:11" x14ac:dyDescent="0.2">
      <c r="D2" s="7"/>
      <c r="E2" s="7"/>
    </row>
    <row r="3" spans="1:11" x14ac:dyDescent="0.2">
      <c r="A3" s="7" t="s">
        <v>0</v>
      </c>
      <c r="D3" s="40" t="s">
        <v>227</v>
      </c>
    </row>
    <row r="5" spans="1:11" x14ac:dyDescent="0.2">
      <c r="A5" s="9"/>
      <c r="B5" s="10"/>
      <c r="C5" s="10"/>
      <c r="D5" s="10"/>
      <c r="E5" s="10"/>
      <c r="F5" s="10"/>
      <c r="G5" s="10"/>
      <c r="H5" s="11" t="s">
        <v>1</v>
      </c>
      <c r="I5" s="11" t="s">
        <v>1</v>
      </c>
    </row>
    <row r="6" spans="1:11" x14ac:dyDescent="0.2">
      <c r="A6" s="12"/>
      <c r="C6" s="13" t="s">
        <v>2</v>
      </c>
      <c r="D6" s="13" t="s">
        <v>3</v>
      </c>
      <c r="E6" s="7" t="s">
        <v>4</v>
      </c>
      <c r="F6" s="7"/>
      <c r="G6" s="13" t="s">
        <v>5</v>
      </c>
      <c r="H6" s="13" t="s">
        <v>6</v>
      </c>
      <c r="I6" s="13" t="s">
        <v>7</v>
      </c>
    </row>
    <row r="7" spans="1:11" x14ac:dyDescent="0.2">
      <c r="A7" s="14" t="s">
        <v>8</v>
      </c>
      <c r="B7" s="15" t="s">
        <v>9</v>
      </c>
      <c r="C7" s="15" t="s">
        <v>10</v>
      </c>
      <c r="D7" s="15" t="s">
        <v>10</v>
      </c>
      <c r="E7" s="15" t="s">
        <v>11</v>
      </c>
      <c r="F7" s="15" t="s">
        <v>12</v>
      </c>
      <c r="G7" s="15" t="s">
        <v>11</v>
      </c>
      <c r="H7" s="15" t="s">
        <v>10</v>
      </c>
      <c r="I7" s="15" t="s">
        <v>10</v>
      </c>
    </row>
    <row r="8" spans="1:11" ht="15" x14ac:dyDescent="0.25">
      <c r="A8" s="5" t="s">
        <v>13</v>
      </c>
      <c r="C8" s="1">
        <v>16827628564</v>
      </c>
      <c r="D8" s="1">
        <v>4620552468</v>
      </c>
      <c r="E8" s="1"/>
      <c r="F8" s="1"/>
      <c r="G8" s="1"/>
      <c r="H8" s="2"/>
      <c r="I8" s="2">
        <f>SUM(C8:G8)</f>
        <v>21448181032</v>
      </c>
    </row>
    <row r="9" spans="1:11" ht="15" x14ac:dyDescent="0.25">
      <c r="A9" s="5" t="s">
        <v>14</v>
      </c>
      <c r="B9" s="6" t="s">
        <v>15</v>
      </c>
      <c r="C9" s="1">
        <v>13693521234</v>
      </c>
      <c r="D9" s="1">
        <v>3776671760</v>
      </c>
      <c r="E9" s="1"/>
      <c r="F9" s="1"/>
      <c r="G9" s="1"/>
      <c r="H9" s="2">
        <f>SUM(C9:G9)</f>
        <v>17470192994</v>
      </c>
      <c r="I9" s="2"/>
      <c r="J9" s="16"/>
    </row>
    <row r="10" spans="1:11" ht="15" x14ac:dyDescent="0.25">
      <c r="A10" s="5" t="s">
        <v>16</v>
      </c>
      <c r="B10" s="6" t="s">
        <v>17</v>
      </c>
      <c r="C10" s="1">
        <v>315771932</v>
      </c>
      <c r="D10" s="1">
        <v>32130579</v>
      </c>
      <c r="E10" s="1"/>
      <c r="F10" s="1"/>
      <c r="G10" s="1"/>
      <c r="H10" s="2">
        <f>SUM(C10:G10)</f>
        <v>347902511</v>
      </c>
      <c r="I10" s="2"/>
      <c r="K10" s="5" t="s">
        <v>18</v>
      </c>
    </row>
    <row r="11" spans="1:11" ht="15" x14ac:dyDescent="0.25">
      <c r="A11" s="5" t="s">
        <v>19</v>
      </c>
      <c r="B11" s="6" t="s">
        <v>20</v>
      </c>
      <c r="C11" s="1">
        <v>10759976</v>
      </c>
      <c r="D11" s="1">
        <v>11143732</v>
      </c>
      <c r="E11" s="1"/>
      <c r="F11" s="1"/>
      <c r="G11" s="1"/>
      <c r="H11" s="2">
        <f>SUM(C11:G11)</f>
        <v>21903708</v>
      </c>
      <c r="I11" s="2"/>
      <c r="J11" s="5" t="s">
        <v>21</v>
      </c>
      <c r="K11" s="5" t="s">
        <v>22</v>
      </c>
    </row>
    <row r="12" spans="1:11" ht="15" x14ac:dyDescent="0.25">
      <c r="A12" s="5" t="s">
        <v>23</v>
      </c>
      <c r="B12" s="6" t="s">
        <v>24</v>
      </c>
      <c r="C12" s="1"/>
      <c r="D12" s="1">
        <v>19289</v>
      </c>
      <c r="E12" s="1"/>
      <c r="F12" s="1"/>
      <c r="G12" s="1"/>
      <c r="H12" s="2">
        <f>SUM(C12:G12)</f>
        <v>19289</v>
      </c>
      <c r="I12" s="2"/>
      <c r="J12" s="16">
        <f>H12+H135+H150+H151</f>
        <v>214704995</v>
      </c>
      <c r="K12" s="17">
        <f>H12/$J$12</f>
        <v>8.9839549377973254E-5</v>
      </c>
    </row>
    <row r="13" spans="1:11" ht="15" x14ac:dyDescent="0.25">
      <c r="B13" s="6"/>
      <c r="C13" s="1"/>
      <c r="D13" s="1"/>
      <c r="E13" s="1"/>
      <c r="F13" s="1"/>
      <c r="G13" s="1"/>
      <c r="H13" s="2"/>
      <c r="I13" s="2"/>
      <c r="J13" s="17"/>
    </row>
    <row r="14" spans="1:11" ht="15" x14ac:dyDescent="0.25">
      <c r="C14" s="1"/>
      <c r="D14" s="1"/>
      <c r="E14" s="1"/>
      <c r="F14" s="1"/>
      <c r="G14" s="1"/>
      <c r="H14" s="2"/>
      <c r="I14" s="2"/>
    </row>
    <row r="15" spans="1:11" ht="15" x14ac:dyDescent="0.25">
      <c r="A15" s="5" t="s">
        <v>25</v>
      </c>
      <c r="C15" s="1">
        <v>64276657</v>
      </c>
      <c r="D15" s="1">
        <v>101630082</v>
      </c>
      <c r="E15" s="1"/>
      <c r="F15" s="1"/>
      <c r="G15" s="1"/>
      <c r="H15" s="2"/>
      <c r="I15" s="2">
        <f>SUM(C15:G15)</f>
        <v>165906739</v>
      </c>
    </row>
    <row r="16" spans="1:11" ht="15" x14ac:dyDescent="0.25">
      <c r="A16" s="5" t="s">
        <v>26</v>
      </c>
      <c r="B16" s="6" t="s">
        <v>27</v>
      </c>
      <c r="C16" s="1">
        <v>2822934</v>
      </c>
      <c r="D16" s="1">
        <v>5128106</v>
      </c>
      <c r="E16" s="1"/>
      <c r="F16" s="1"/>
      <c r="G16" s="1" t="s">
        <v>223</v>
      </c>
      <c r="H16" s="2">
        <f>SUM(C16:G16)</f>
        <v>7951040</v>
      </c>
      <c r="I16" s="2"/>
    </row>
    <row r="17" spans="1:11" ht="15" x14ac:dyDescent="0.25">
      <c r="C17" s="1"/>
      <c r="D17" s="1"/>
      <c r="E17" s="1"/>
      <c r="F17" s="1"/>
      <c r="G17" s="1"/>
      <c r="H17" s="2"/>
      <c r="I17" s="2"/>
    </row>
    <row r="18" spans="1:11" ht="15" x14ac:dyDescent="0.25">
      <c r="A18" s="5" t="s">
        <v>28</v>
      </c>
      <c r="C18" s="1">
        <v>875320955</v>
      </c>
      <c r="D18" s="1">
        <v>660465059</v>
      </c>
      <c r="E18" s="1">
        <v>59646136</v>
      </c>
      <c r="F18" s="1">
        <v>14558614</v>
      </c>
      <c r="G18" s="1"/>
      <c r="H18" s="2"/>
      <c r="I18" s="2">
        <f>SUM(C18:G18)</f>
        <v>1609990764</v>
      </c>
      <c r="J18" s="16"/>
    </row>
    <row r="19" spans="1:11" ht="15" x14ac:dyDescent="0.25">
      <c r="A19" s="5" t="s">
        <v>29</v>
      </c>
      <c r="B19" s="6" t="s">
        <v>30</v>
      </c>
      <c r="C19" s="1">
        <v>10088881</v>
      </c>
      <c r="D19" s="1">
        <v>3825977</v>
      </c>
      <c r="E19" s="1"/>
      <c r="F19" s="1"/>
      <c r="G19" s="1"/>
      <c r="H19" s="2">
        <f>SUM(C19:G19)</f>
        <v>13914858</v>
      </c>
      <c r="I19" s="2"/>
    </row>
    <row r="20" spans="1:11" ht="15" x14ac:dyDescent="0.25">
      <c r="A20" s="5" t="s">
        <v>31</v>
      </c>
      <c r="B20" s="6" t="s">
        <v>32</v>
      </c>
      <c r="C20" s="1">
        <v>6449657</v>
      </c>
      <c r="D20" s="1">
        <v>3402030</v>
      </c>
      <c r="E20" s="1"/>
      <c r="F20" s="1"/>
      <c r="G20" s="1"/>
      <c r="H20" s="2">
        <f>SUM(C20:G20)</f>
        <v>9851687</v>
      </c>
      <c r="I20" s="2"/>
    </row>
    <row r="21" spans="1:11" ht="15" x14ac:dyDescent="0.25">
      <c r="A21" s="5" t="s">
        <v>33</v>
      </c>
      <c r="B21" s="6" t="s">
        <v>34</v>
      </c>
      <c r="C21" s="1">
        <v>2207898</v>
      </c>
      <c r="D21" s="1">
        <v>1225411</v>
      </c>
      <c r="E21" s="1"/>
      <c r="F21" s="1"/>
      <c r="G21" s="1"/>
      <c r="H21" s="2">
        <f>SUM(C21:G21)</f>
        <v>3433309</v>
      </c>
      <c r="I21" s="2"/>
    </row>
    <row r="22" spans="1:11" ht="15" x14ac:dyDescent="0.25">
      <c r="A22" s="5" t="s">
        <v>35</v>
      </c>
      <c r="B22" s="6" t="s">
        <v>27</v>
      </c>
      <c r="C22" s="1">
        <v>631353462</v>
      </c>
      <c r="D22" s="1">
        <v>304148068</v>
      </c>
      <c r="E22" s="1"/>
      <c r="F22" s="1"/>
      <c r="G22" s="1"/>
      <c r="H22" s="2">
        <f>SUM(C22:G22)</f>
        <v>935501530</v>
      </c>
      <c r="I22" s="2"/>
    </row>
    <row r="23" spans="1:11" ht="15" x14ac:dyDescent="0.25">
      <c r="C23" s="1"/>
      <c r="D23" s="1"/>
      <c r="E23" s="1"/>
      <c r="F23" s="1"/>
      <c r="G23" s="1"/>
      <c r="H23" s="2"/>
      <c r="I23" s="2"/>
    </row>
    <row r="24" spans="1:11" ht="15" x14ac:dyDescent="0.25">
      <c r="A24" s="5" t="s">
        <v>36</v>
      </c>
      <c r="C24" s="1">
        <v>180692698</v>
      </c>
      <c r="D24" s="1">
        <v>238009920</v>
      </c>
      <c r="E24" s="1"/>
      <c r="F24" s="1"/>
      <c r="G24" s="1"/>
      <c r="H24" s="2"/>
      <c r="I24" s="2">
        <f>SUM(C24:G24)</f>
        <v>418702618</v>
      </c>
    </row>
    <row r="25" spans="1:11" ht="15" x14ac:dyDescent="0.25">
      <c r="A25" s="5" t="s">
        <v>37</v>
      </c>
      <c r="B25" s="6" t="s">
        <v>38</v>
      </c>
      <c r="C25" s="1">
        <v>91387356</v>
      </c>
      <c r="D25" s="1">
        <v>72950484</v>
      </c>
      <c r="E25" s="1"/>
      <c r="F25" s="1"/>
      <c r="G25" s="1"/>
      <c r="H25" s="2">
        <f>SUM(C25:G25)</f>
        <v>164337840</v>
      </c>
      <c r="I25" s="2"/>
    </row>
    <row r="26" spans="1:11" ht="15" x14ac:dyDescent="0.25">
      <c r="A26" s="5" t="s">
        <v>39</v>
      </c>
      <c r="B26" s="6" t="s">
        <v>40</v>
      </c>
      <c r="C26" s="1">
        <v>13899718</v>
      </c>
      <c r="D26" s="1">
        <v>35489668</v>
      </c>
      <c r="E26" s="1"/>
      <c r="F26" s="1"/>
      <c r="G26" s="1"/>
      <c r="H26" s="2">
        <f>SUM(C26:G26)</f>
        <v>49389386</v>
      </c>
      <c r="I26" s="2"/>
    </row>
    <row r="27" spans="1:11" ht="15" x14ac:dyDescent="0.25">
      <c r="C27" s="1"/>
      <c r="D27" s="1"/>
      <c r="E27" s="1"/>
      <c r="F27" s="1"/>
      <c r="G27" s="1"/>
      <c r="H27" s="2"/>
      <c r="I27" s="2"/>
    </row>
    <row r="28" spans="1:11" ht="15" x14ac:dyDescent="0.25">
      <c r="A28" s="5" t="s">
        <v>41</v>
      </c>
      <c r="C28" s="1">
        <v>494243514</v>
      </c>
      <c r="D28" s="1">
        <v>228502296</v>
      </c>
      <c r="E28" s="1">
        <v>16086456</v>
      </c>
      <c r="F28" s="1">
        <v>3459033</v>
      </c>
      <c r="G28" s="1"/>
      <c r="H28" s="2"/>
      <c r="I28" s="2">
        <f>SUM(C28:G28)</f>
        <v>742291299</v>
      </c>
      <c r="J28" s="16"/>
    </row>
    <row r="29" spans="1:11" ht="15" x14ac:dyDescent="0.25">
      <c r="A29" s="5" t="s">
        <v>42</v>
      </c>
      <c r="B29" s="6" t="s">
        <v>43</v>
      </c>
      <c r="C29" s="1">
        <v>268287725</v>
      </c>
      <c r="D29" s="1">
        <v>51763874</v>
      </c>
      <c r="E29" s="1"/>
      <c r="F29" s="1"/>
      <c r="G29" s="1"/>
      <c r="H29" s="2">
        <f>C29+D29</f>
        <v>320051599</v>
      </c>
      <c r="I29" s="2"/>
    </row>
    <row r="30" spans="1:11" ht="15" x14ac:dyDescent="0.25">
      <c r="A30" s="5" t="s">
        <v>44</v>
      </c>
      <c r="B30" s="6" t="s">
        <v>38</v>
      </c>
      <c r="C30" s="1">
        <v>10664292</v>
      </c>
      <c r="D30" s="1">
        <v>5389569</v>
      </c>
      <c r="F30" s="1"/>
      <c r="G30" s="1"/>
      <c r="H30" s="2">
        <f>SUM(C30:G30)</f>
        <v>16053861</v>
      </c>
      <c r="I30" s="2"/>
      <c r="K30" s="18"/>
    </row>
    <row r="31" spans="1:11" ht="15" x14ac:dyDescent="0.25">
      <c r="A31" s="5" t="s">
        <v>45</v>
      </c>
      <c r="B31" s="6" t="s">
        <v>40</v>
      </c>
      <c r="C31" s="1">
        <v>14964374</v>
      </c>
      <c r="D31" s="1">
        <v>6165574</v>
      </c>
      <c r="E31" s="1"/>
      <c r="F31" s="1"/>
      <c r="G31" s="1"/>
      <c r="H31" s="2">
        <f t="shared" ref="H31:H34" si="0">SUM(C31:G31)</f>
        <v>21129948</v>
      </c>
      <c r="I31" s="2"/>
    </row>
    <row r="32" spans="1:11" ht="15" x14ac:dyDescent="0.25">
      <c r="A32" s="5" t="s">
        <v>46</v>
      </c>
      <c r="B32" s="6" t="s">
        <v>47</v>
      </c>
      <c r="C32" s="1">
        <v>1836701</v>
      </c>
      <c r="D32" s="1">
        <v>1095118</v>
      </c>
      <c r="E32" s="1"/>
      <c r="F32" s="1"/>
      <c r="G32" s="1"/>
      <c r="H32" s="2">
        <f t="shared" si="0"/>
        <v>2931819</v>
      </c>
      <c r="I32" s="2"/>
    </row>
    <row r="33" spans="1:9" ht="15" x14ac:dyDescent="0.25">
      <c r="A33" s="5" t="s">
        <v>48</v>
      </c>
      <c r="B33" s="6" t="s">
        <v>49</v>
      </c>
      <c r="C33" s="1">
        <v>68945764</v>
      </c>
      <c r="D33" s="1">
        <v>38481251</v>
      </c>
      <c r="E33" s="1"/>
      <c r="F33" s="1"/>
      <c r="G33" s="1"/>
      <c r="H33" s="2">
        <f>SUM(C33:G33)</f>
        <v>107427015</v>
      </c>
      <c r="I33" s="2"/>
    </row>
    <row r="34" spans="1:9" ht="15" x14ac:dyDescent="0.25">
      <c r="A34" s="5" t="s">
        <v>50</v>
      </c>
      <c r="B34" s="6" t="s">
        <v>51</v>
      </c>
      <c r="C34" s="1">
        <v>8452203</v>
      </c>
      <c r="D34" s="1">
        <v>4177956</v>
      </c>
      <c r="E34" s="1"/>
      <c r="F34" s="1"/>
      <c r="G34" s="1"/>
      <c r="H34" s="2">
        <f t="shared" si="0"/>
        <v>12630159</v>
      </c>
      <c r="I34" s="2"/>
    </row>
    <row r="35" spans="1:9" ht="15" x14ac:dyDescent="0.25">
      <c r="C35" s="1"/>
      <c r="D35" s="1"/>
      <c r="E35" s="1"/>
      <c r="F35" s="1"/>
      <c r="G35" s="1"/>
      <c r="H35" s="2"/>
      <c r="I35" s="2"/>
    </row>
    <row r="36" spans="1:9" ht="15" x14ac:dyDescent="0.25">
      <c r="A36" s="5" t="s">
        <v>52</v>
      </c>
      <c r="C36" s="1">
        <v>739325863</v>
      </c>
      <c r="D36" s="1">
        <v>432706640</v>
      </c>
      <c r="E36" s="1"/>
      <c r="F36" s="1"/>
      <c r="G36" s="1"/>
      <c r="H36" s="2"/>
      <c r="I36" s="2">
        <f>SUM(C36:G36)</f>
        <v>1172032503</v>
      </c>
    </row>
    <row r="37" spans="1:9" ht="15" x14ac:dyDescent="0.25">
      <c r="A37" s="5" t="s">
        <v>53</v>
      </c>
      <c r="B37" s="6" t="s">
        <v>27</v>
      </c>
      <c r="C37" s="1">
        <v>593652243</v>
      </c>
      <c r="D37" s="1">
        <v>215909687</v>
      </c>
      <c r="E37" s="1"/>
      <c r="F37" s="1"/>
      <c r="G37" s="1"/>
      <c r="H37" s="2">
        <f>SUM(C37:G37)</f>
        <v>809561930</v>
      </c>
      <c r="I37" s="2"/>
    </row>
    <row r="38" spans="1:9" ht="15" x14ac:dyDescent="0.25">
      <c r="A38" s="5" t="s">
        <v>54</v>
      </c>
      <c r="B38" s="6" t="s">
        <v>55</v>
      </c>
      <c r="C38" s="1">
        <v>645233</v>
      </c>
      <c r="D38" s="1">
        <v>143365</v>
      </c>
      <c r="E38" s="1"/>
      <c r="F38" s="1"/>
      <c r="G38" s="1"/>
      <c r="H38" s="2">
        <f>SUM(C38:G38)</f>
        <v>788598</v>
      </c>
      <c r="I38" s="2"/>
    </row>
    <row r="39" spans="1:9" ht="15" x14ac:dyDescent="0.25">
      <c r="A39" s="5" t="s">
        <v>56</v>
      </c>
      <c r="B39" s="6" t="s">
        <v>15</v>
      </c>
      <c r="C39" s="1">
        <v>5872792</v>
      </c>
      <c r="D39" s="1">
        <v>3992897</v>
      </c>
      <c r="E39" s="1"/>
      <c r="F39" s="1"/>
      <c r="G39" s="1"/>
      <c r="H39" s="2">
        <f>SUM(C39:G39)</f>
        <v>9865689</v>
      </c>
      <c r="I39" s="2"/>
    </row>
    <row r="40" spans="1:9" ht="15" x14ac:dyDescent="0.25">
      <c r="A40" s="5" t="s">
        <v>57</v>
      </c>
      <c r="B40" s="6" t="s">
        <v>58</v>
      </c>
      <c r="C40" s="1">
        <v>6132835</v>
      </c>
      <c r="D40" s="1">
        <v>3330043</v>
      </c>
      <c r="E40" s="1"/>
      <c r="F40" s="1"/>
      <c r="G40" s="1"/>
      <c r="H40" s="2">
        <f>SUM(C40:G40)</f>
        <v>9462878</v>
      </c>
      <c r="I40" s="2"/>
    </row>
    <row r="41" spans="1:9" ht="15" x14ac:dyDescent="0.25">
      <c r="C41" s="1"/>
      <c r="D41" s="1"/>
      <c r="E41" s="1"/>
      <c r="F41" s="1"/>
      <c r="G41" s="1"/>
      <c r="H41" s="2"/>
      <c r="I41" s="2"/>
    </row>
    <row r="42" spans="1:9" ht="15" x14ac:dyDescent="0.25">
      <c r="A42" s="5" t="s">
        <v>59</v>
      </c>
      <c r="C42" s="1">
        <v>19994970</v>
      </c>
      <c r="D42" s="1">
        <v>83827804</v>
      </c>
      <c r="E42" s="1"/>
      <c r="F42" s="1"/>
      <c r="G42" s="1"/>
      <c r="H42" s="2"/>
      <c r="I42" s="2">
        <f>SUM(C42:G42)</f>
        <v>103822774</v>
      </c>
    </row>
    <row r="43" spans="1:9" ht="15" x14ac:dyDescent="0.25">
      <c r="A43" s="5" t="s">
        <v>60</v>
      </c>
      <c r="B43" s="6" t="s">
        <v>34</v>
      </c>
      <c r="C43" s="1">
        <v>7691390</v>
      </c>
      <c r="D43" s="1">
        <v>7979374</v>
      </c>
      <c r="E43" s="1"/>
      <c r="F43" s="1"/>
      <c r="G43" s="1"/>
      <c r="H43" s="2">
        <f>SUM(C43:G43)</f>
        <v>15670764</v>
      </c>
      <c r="I43" s="2"/>
    </row>
    <row r="44" spans="1:9" ht="15.75" customHeight="1" x14ac:dyDescent="0.25">
      <c r="C44" s="1"/>
      <c r="D44" s="1"/>
      <c r="E44" s="1"/>
      <c r="F44" s="1"/>
      <c r="G44" s="1"/>
      <c r="H44" s="2"/>
      <c r="I44" s="2"/>
    </row>
    <row r="45" spans="1:9" ht="15" x14ac:dyDescent="0.25">
      <c r="A45" s="5" t="s">
        <v>61</v>
      </c>
      <c r="C45" s="1">
        <v>4430156592</v>
      </c>
      <c r="D45" s="1">
        <v>1546844793</v>
      </c>
      <c r="E45" s="1"/>
      <c r="F45" s="1"/>
      <c r="G45" s="1"/>
      <c r="H45" s="2"/>
      <c r="I45" s="2">
        <f>SUM(C45:G45)</f>
        <v>5977001385</v>
      </c>
    </row>
    <row r="46" spans="1:9" ht="15" x14ac:dyDescent="0.25">
      <c r="A46" s="5" t="s">
        <v>62</v>
      </c>
      <c r="B46" s="6" t="s">
        <v>58</v>
      </c>
      <c r="C46" s="1">
        <v>2415070634</v>
      </c>
      <c r="D46" s="1">
        <v>810971661</v>
      </c>
      <c r="E46" s="1"/>
      <c r="F46" s="1"/>
      <c r="G46" s="1"/>
      <c r="H46" s="2">
        <f>SUM(C46:G46)</f>
        <v>3226042295</v>
      </c>
      <c r="I46" s="2"/>
    </row>
    <row r="47" spans="1:9" ht="15" x14ac:dyDescent="0.25">
      <c r="A47" s="5" t="s">
        <v>63</v>
      </c>
      <c r="B47" s="6" t="s">
        <v>49</v>
      </c>
      <c r="C47" s="1">
        <v>11058748</v>
      </c>
      <c r="D47" s="1">
        <v>11819462</v>
      </c>
      <c r="E47" s="1"/>
      <c r="F47" s="1"/>
      <c r="G47" s="1"/>
      <c r="H47" s="2">
        <f>SUM(C47:G47)</f>
        <v>22878210</v>
      </c>
      <c r="I47" s="2"/>
    </row>
    <row r="48" spans="1:9" ht="15" x14ac:dyDescent="0.25">
      <c r="A48" s="5" t="s">
        <v>64</v>
      </c>
      <c r="B48" s="6" t="s">
        <v>65</v>
      </c>
      <c r="C48" s="1">
        <v>70265514</v>
      </c>
      <c r="D48" s="1">
        <v>13389469</v>
      </c>
      <c r="E48" s="1"/>
      <c r="F48" s="1"/>
      <c r="G48" s="1"/>
      <c r="H48" s="2">
        <f>SUM(C48:G48)</f>
        <v>83654983</v>
      </c>
      <c r="I48" s="2"/>
    </row>
    <row r="49" spans="1:10" ht="15" x14ac:dyDescent="0.25">
      <c r="A49" s="5" t="s">
        <v>66</v>
      </c>
      <c r="B49" s="6" t="s">
        <v>67</v>
      </c>
      <c r="C49" s="1">
        <v>280401986</v>
      </c>
      <c r="D49" s="1">
        <v>107859881</v>
      </c>
      <c r="E49" s="1"/>
      <c r="F49" s="1"/>
      <c r="G49" s="1"/>
      <c r="H49" s="2">
        <f>SUM(C49:G49)</f>
        <v>388261867</v>
      </c>
      <c r="I49" s="2"/>
    </row>
    <row r="50" spans="1:10" s="6" customFormat="1" ht="15" x14ac:dyDescent="0.25">
      <c r="A50" s="19" t="s">
        <v>68</v>
      </c>
      <c r="B50" s="6">
        <v>18</v>
      </c>
      <c r="C50" s="3">
        <v>64474352</v>
      </c>
      <c r="D50" s="1">
        <v>24314684</v>
      </c>
      <c r="E50" s="3"/>
      <c r="F50" s="3"/>
      <c r="G50" s="3"/>
      <c r="H50" s="2">
        <f>SUM(C50:G50)</f>
        <v>88789036</v>
      </c>
      <c r="I50" s="3"/>
    </row>
    <row r="51" spans="1:10" x14ac:dyDescent="0.2">
      <c r="A51" s="20"/>
      <c r="B51" s="21"/>
      <c r="C51" s="21"/>
      <c r="D51" s="21"/>
      <c r="E51" s="21"/>
      <c r="F51" s="21"/>
      <c r="G51" s="21"/>
      <c r="H51" s="11" t="s">
        <v>1</v>
      </c>
      <c r="I51" s="11" t="s">
        <v>1</v>
      </c>
    </row>
    <row r="52" spans="1:10" x14ac:dyDescent="0.2">
      <c r="A52" s="22"/>
      <c r="B52" s="7"/>
      <c r="C52" s="13" t="s">
        <v>2</v>
      </c>
      <c r="D52" s="13" t="s">
        <v>3</v>
      </c>
      <c r="E52" s="7" t="s">
        <v>4</v>
      </c>
      <c r="F52" s="7"/>
      <c r="G52" s="13" t="s">
        <v>5</v>
      </c>
      <c r="H52" s="13" t="s">
        <v>6</v>
      </c>
      <c r="I52" s="13" t="s">
        <v>7</v>
      </c>
    </row>
    <row r="53" spans="1:10" x14ac:dyDescent="0.2">
      <c r="A53" s="14" t="s">
        <v>8</v>
      </c>
      <c r="B53" s="15" t="s">
        <v>9</v>
      </c>
      <c r="C53" s="15" t="s">
        <v>10</v>
      </c>
      <c r="D53" s="15" t="s">
        <v>10</v>
      </c>
      <c r="E53" s="15" t="s">
        <v>11</v>
      </c>
      <c r="F53" s="15" t="s">
        <v>12</v>
      </c>
      <c r="G53" s="15" t="s">
        <v>11</v>
      </c>
      <c r="H53" s="15" t="s">
        <v>10</v>
      </c>
      <c r="I53" s="15" t="s">
        <v>10</v>
      </c>
    </row>
    <row r="54" spans="1:10" ht="15" x14ac:dyDescent="0.25">
      <c r="A54" s="5" t="s">
        <v>69</v>
      </c>
      <c r="C54" s="1">
        <v>1049916095</v>
      </c>
      <c r="D54" s="1">
        <v>3557383980</v>
      </c>
      <c r="E54" s="1">
        <v>11026313985</v>
      </c>
      <c r="F54" s="1">
        <v>2528865815</v>
      </c>
      <c r="G54" s="1"/>
      <c r="H54" s="2"/>
      <c r="I54" s="2">
        <f>SUM(C54:G54)</f>
        <v>18162479875</v>
      </c>
      <c r="J54" s="16"/>
    </row>
    <row r="55" spans="1:10" ht="15" x14ac:dyDescent="0.25">
      <c r="A55" s="5" t="s">
        <v>70</v>
      </c>
      <c r="B55" s="6" t="s">
        <v>67</v>
      </c>
      <c r="C55" s="1">
        <v>203253945</v>
      </c>
      <c r="D55" s="1">
        <v>377107057</v>
      </c>
      <c r="E55" s="1">
        <v>3912</v>
      </c>
      <c r="F55" s="1">
        <v>316</v>
      </c>
      <c r="G55" s="1"/>
      <c r="H55" s="2">
        <f>SUM(C55:G55)</f>
        <v>580365230</v>
      </c>
      <c r="I55" s="2"/>
      <c r="J55" s="16"/>
    </row>
    <row r="56" spans="1:10" ht="15" x14ac:dyDescent="0.25">
      <c r="A56" s="5" t="s">
        <v>71</v>
      </c>
      <c r="B56" s="6" t="s">
        <v>72</v>
      </c>
      <c r="C56" s="1">
        <v>549864917</v>
      </c>
      <c r="D56" s="1">
        <v>373592145</v>
      </c>
      <c r="E56" s="1">
        <v>28037463</v>
      </c>
      <c r="F56" s="1">
        <v>5694912</v>
      </c>
      <c r="G56" s="1"/>
      <c r="H56" s="2">
        <f>SUM(C56:G56)</f>
        <v>957189437</v>
      </c>
      <c r="I56" s="2"/>
      <c r="J56" s="16"/>
    </row>
    <row r="57" spans="1:10" ht="15" x14ac:dyDescent="0.25">
      <c r="A57" s="5" t="s">
        <v>73</v>
      </c>
      <c r="B57" s="6" t="s">
        <v>74</v>
      </c>
      <c r="C57" s="1">
        <v>981750</v>
      </c>
      <c r="D57" s="1">
        <v>565692</v>
      </c>
      <c r="E57" s="1"/>
      <c r="F57" s="1"/>
      <c r="G57" s="1"/>
      <c r="H57" s="2">
        <f>SUM(C57:G57)</f>
        <v>1547442</v>
      </c>
      <c r="I57" s="2"/>
    </row>
    <row r="58" spans="1:10" ht="15" x14ac:dyDescent="0.25">
      <c r="A58" s="5" t="s">
        <v>75</v>
      </c>
      <c r="B58" s="6" t="s">
        <v>76</v>
      </c>
      <c r="C58" s="1">
        <v>10676534</v>
      </c>
      <c r="D58" s="1">
        <v>8493991</v>
      </c>
      <c r="E58" s="1"/>
      <c r="F58" s="1"/>
      <c r="G58" s="1"/>
      <c r="H58" s="2">
        <f>SUM(C58:G58)</f>
        <v>19170525</v>
      </c>
      <c r="I58" s="2"/>
    </row>
    <row r="59" spans="1:10" ht="15" x14ac:dyDescent="0.25">
      <c r="C59" s="1"/>
      <c r="D59" s="1"/>
      <c r="E59" s="1"/>
      <c r="F59" s="1"/>
      <c r="G59" s="1"/>
      <c r="H59" s="2"/>
      <c r="I59" s="2"/>
    </row>
    <row r="60" spans="1:10" ht="15" x14ac:dyDescent="0.25">
      <c r="A60" s="5" t="s">
        <v>77</v>
      </c>
      <c r="C60" s="1">
        <v>499944845</v>
      </c>
      <c r="D60" s="1">
        <v>232069562</v>
      </c>
      <c r="E60" s="1"/>
      <c r="F60" s="1"/>
      <c r="G60" s="1">
        <v>170911270</v>
      </c>
      <c r="H60" s="2"/>
      <c r="I60" s="2">
        <f>SUM(C60:G60)</f>
        <v>902925677</v>
      </c>
      <c r="J60" s="16"/>
    </row>
    <row r="61" spans="1:10" ht="15" x14ac:dyDescent="0.25">
      <c r="A61" s="5" t="s">
        <v>78</v>
      </c>
      <c r="B61" s="6" t="s">
        <v>79</v>
      </c>
      <c r="C61" s="1">
        <v>18611571</v>
      </c>
      <c r="D61" s="1">
        <v>4949411</v>
      </c>
      <c r="E61" s="1"/>
      <c r="F61" s="1"/>
      <c r="G61" s="1"/>
      <c r="H61" s="2">
        <f>SUM(C61:G61)</f>
        <v>23560982</v>
      </c>
      <c r="I61" s="2"/>
    </row>
    <row r="62" spans="1:10" ht="15" x14ac:dyDescent="0.25">
      <c r="A62" s="5" t="s">
        <v>80</v>
      </c>
      <c r="B62" s="6" t="s">
        <v>81</v>
      </c>
      <c r="C62" s="1">
        <v>12168468</v>
      </c>
      <c r="D62" s="1">
        <v>1685710</v>
      </c>
      <c r="E62" s="1"/>
      <c r="F62" s="1"/>
      <c r="G62" s="1"/>
      <c r="H62" s="2">
        <f>SUM(C62:G62)</f>
        <v>13854178</v>
      </c>
      <c r="I62" s="2"/>
    </row>
    <row r="63" spans="1:10" ht="15" x14ac:dyDescent="0.25">
      <c r="A63" s="5" t="s">
        <v>82</v>
      </c>
      <c r="B63" s="6" t="s">
        <v>83</v>
      </c>
      <c r="C63" s="1">
        <v>14063836</v>
      </c>
      <c r="D63" s="1">
        <v>2656129</v>
      </c>
      <c r="E63" s="1"/>
      <c r="F63" s="1"/>
      <c r="G63" s="1"/>
      <c r="H63" s="2">
        <f>SUM(C63:G63)</f>
        <v>16719965</v>
      </c>
      <c r="I63" s="2"/>
    </row>
    <row r="64" spans="1:10" ht="15" x14ac:dyDescent="0.25">
      <c r="A64" s="5" t="s">
        <v>84</v>
      </c>
      <c r="B64" s="6" t="s">
        <v>27</v>
      </c>
      <c r="C64" s="1">
        <v>165253453</v>
      </c>
      <c r="D64" s="1">
        <v>76296756</v>
      </c>
      <c r="E64" s="1"/>
      <c r="F64" s="1"/>
      <c r="G64" s="1"/>
      <c r="H64" s="2">
        <f>SUM(C64:G64)</f>
        <v>241550209</v>
      </c>
      <c r="I64" s="2"/>
    </row>
    <row r="65" spans="1:10" x14ac:dyDescent="0.2">
      <c r="C65" s="2"/>
      <c r="D65" s="2"/>
      <c r="E65" s="2"/>
      <c r="F65" s="2"/>
      <c r="G65" s="2"/>
      <c r="H65" s="2"/>
      <c r="I65" s="2"/>
    </row>
    <row r="66" spans="1:10" ht="15" x14ac:dyDescent="0.25">
      <c r="A66" s="5" t="s">
        <v>85</v>
      </c>
      <c r="C66" s="1">
        <v>44058212</v>
      </c>
      <c r="D66" s="1">
        <v>156914406</v>
      </c>
      <c r="E66" s="1">
        <v>0</v>
      </c>
      <c r="F66" s="1">
        <v>0</v>
      </c>
      <c r="G66" s="1"/>
      <c r="H66" s="2"/>
      <c r="I66" s="2">
        <f>SUM(C66:G66)</f>
        <v>200972618</v>
      </c>
    </row>
    <row r="67" spans="1:10" ht="15" x14ac:dyDescent="0.25">
      <c r="A67" s="5" t="s">
        <v>86</v>
      </c>
      <c r="B67" s="6" t="s">
        <v>30</v>
      </c>
      <c r="C67" s="1">
        <v>22423801</v>
      </c>
      <c r="D67" s="1">
        <v>32376759</v>
      </c>
      <c r="E67" s="1"/>
      <c r="F67" s="1"/>
      <c r="G67" s="1"/>
      <c r="H67" s="2">
        <f>SUM(C67:G67)</f>
        <v>54800560</v>
      </c>
      <c r="I67" s="2"/>
    </row>
    <row r="68" spans="1:10" ht="15" x14ac:dyDescent="0.25">
      <c r="A68" s="5" t="s">
        <v>87</v>
      </c>
      <c r="B68" s="6" t="s">
        <v>88</v>
      </c>
      <c r="C68" s="1">
        <v>2308724</v>
      </c>
      <c r="D68" s="1">
        <v>8153902</v>
      </c>
      <c r="E68" s="1"/>
      <c r="F68" s="1"/>
      <c r="G68" s="1"/>
      <c r="H68" s="2">
        <f>SUM(C68:G68)</f>
        <v>10462626</v>
      </c>
      <c r="I68" s="2"/>
    </row>
    <row r="69" spans="1:10" ht="15" x14ac:dyDescent="0.25">
      <c r="C69" s="1"/>
      <c r="D69" s="1"/>
      <c r="E69" s="1"/>
      <c r="F69" s="1"/>
      <c r="G69" s="1"/>
      <c r="H69" s="2"/>
      <c r="I69" s="2"/>
    </row>
    <row r="70" spans="1:10" ht="15" x14ac:dyDescent="0.25">
      <c r="A70" s="5" t="s">
        <v>89</v>
      </c>
      <c r="C70" s="1">
        <v>6287160</v>
      </c>
      <c r="D70" s="1">
        <v>54587784</v>
      </c>
      <c r="E70" s="1">
        <v>13604316</v>
      </c>
      <c r="F70" s="1">
        <v>2851983</v>
      </c>
      <c r="G70" s="1"/>
      <c r="H70" s="2"/>
      <c r="I70" s="2">
        <f>SUM(C70:G70)</f>
        <v>77331243</v>
      </c>
      <c r="J70" s="16"/>
    </row>
    <row r="71" spans="1:10" ht="15" x14ac:dyDescent="0.25">
      <c r="A71" s="5" t="s">
        <v>90</v>
      </c>
      <c r="B71" s="6" t="s">
        <v>91</v>
      </c>
      <c r="C71" s="1">
        <v>676859</v>
      </c>
      <c r="D71" s="1">
        <v>658514</v>
      </c>
      <c r="E71" s="1"/>
      <c r="F71" s="1"/>
      <c r="G71" s="1"/>
      <c r="H71" s="2">
        <f>SUM(C71:G71)</f>
        <v>1335373</v>
      </c>
      <c r="I71" s="2"/>
    </row>
    <row r="72" spans="1:10" ht="15" x14ac:dyDescent="0.25">
      <c r="A72" s="5" t="s">
        <v>92</v>
      </c>
      <c r="B72" s="6" t="s">
        <v>38</v>
      </c>
      <c r="C72" s="1">
        <v>1623266</v>
      </c>
      <c r="D72" s="1">
        <v>1140685</v>
      </c>
      <c r="E72" s="1"/>
      <c r="F72" s="1"/>
      <c r="G72" s="1"/>
      <c r="H72" s="2">
        <f>SUM(C72:G72)</f>
        <v>2763951</v>
      </c>
      <c r="I72" s="2"/>
    </row>
    <row r="73" spans="1:10" ht="15" x14ac:dyDescent="0.25">
      <c r="C73" s="1"/>
      <c r="D73" s="1"/>
      <c r="E73" s="1"/>
      <c r="F73" s="1"/>
      <c r="G73" s="1"/>
      <c r="H73" s="2"/>
      <c r="I73" s="2"/>
    </row>
    <row r="74" spans="1:10" ht="15" x14ac:dyDescent="0.25">
      <c r="A74" s="5" t="s">
        <v>93</v>
      </c>
      <c r="C74" s="1">
        <v>29739035</v>
      </c>
      <c r="D74" s="1">
        <v>165796350</v>
      </c>
      <c r="E74" s="1"/>
      <c r="F74" s="1"/>
      <c r="G74" s="1"/>
      <c r="H74" s="2"/>
      <c r="I74" s="2">
        <f>SUM(C74:G74)</f>
        <v>195535385</v>
      </c>
    </row>
    <row r="75" spans="1:10" ht="15" x14ac:dyDescent="0.25">
      <c r="A75" s="5" t="s">
        <v>94</v>
      </c>
      <c r="B75" s="6" t="s">
        <v>27</v>
      </c>
      <c r="C75" s="1">
        <v>12599865</v>
      </c>
      <c r="D75" s="1">
        <v>26995656</v>
      </c>
      <c r="E75" s="1"/>
      <c r="F75" s="1"/>
      <c r="G75" s="1"/>
      <c r="H75" s="2">
        <f>SUM(C75:G75)</f>
        <v>39595521</v>
      </c>
      <c r="I75" s="2"/>
    </row>
    <row r="76" spans="1:10" ht="15" x14ac:dyDescent="0.25">
      <c r="A76" s="5" t="s">
        <v>95</v>
      </c>
      <c r="B76" s="6" t="s">
        <v>96</v>
      </c>
      <c r="C76" s="1">
        <v>940521</v>
      </c>
      <c r="D76" s="1">
        <v>367130</v>
      </c>
      <c r="E76" s="1"/>
      <c r="F76" s="1"/>
      <c r="G76" s="1"/>
      <c r="H76" s="2">
        <f>SUM(C76:G76)</f>
        <v>1307651</v>
      </c>
      <c r="I76" s="2"/>
    </row>
    <row r="77" spans="1:10" ht="15" x14ac:dyDescent="0.25">
      <c r="C77" s="1"/>
      <c r="D77" s="1"/>
      <c r="E77" s="1"/>
      <c r="F77" s="1"/>
      <c r="G77" s="1"/>
      <c r="H77" s="2"/>
      <c r="I77" s="2"/>
    </row>
    <row r="78" spans="1:10" ht="15" x14ac:dyDescent="0.25">
      <c r="A78" s="5" t="s">
        <v>97</v>
      </c>
      <c r="C78" s="1">
        <v>882059321</v>
      </c>
      <c r="D78" s="1">
        <v>2584220796</v>
      </c>
      <c r="E78" s="41">
        <v>14992384948</v>
      </c>
      <c r="F78" s="1">
        <v>3482192303</v>
      </c>
      <c r="G78" s="1"/>
      <c r="H78" s="2"/>
      <c r="I78" s="2">
        <f>SUM(C78:H78)</f>
        <v>21940857368</v>
      </c>
      <c r="J78" s="16"/>
    </row>
    <row r="79" spans="1:10" ht="15" x14ac:dyDescent="0.25">
      <c r="A79" s="5" t="s">
        <v>98</v>
      </c>
      <c r="B79" s="6" t="s">
        <v>30</v>
      </c>
      <c r="C79" s="1">
        <v>26692267</v>
      </c>
      <c r="D79" s="1">
        <v>13609833</v>
      </c>
      <c r="E79" s="1">
        <v>2113199</v>
      </c>
      <c r="F79" s="1">
        <v>434179</v>
      </c>
      <c r="G79" s="1"/>
      <c r="H79" s="2">
        <f>SUM(C79:G79)</f>
        <v>42849478</v>
      </c>
      <c r="I79" s="2"/>
    </row>
    <row r="80" spans="1:10" ht="15" x14ac:dyDescent="0.25">
      <c r="A80" s="5" t="s">
        <v>99</v>
      </c>
      <c r="B80" s="6" t="s">
        <v>67</v>
      </c>
      <c r="C80" s="1">
        <v>492359467</v>
      </c>
      <c r="D80" s="1">
        <v>320632400</v>
      </c>
      <c r="E80" s="1">
        <v>107542250</v>
      </c>
      <c r="F80" s="1">
        <v>21958091</v>
      </c>
      <c r="G80" s="1"/>
      <c r="H80" s="2">
        <f>SUM(C80:G80)</f>
        <v>942492208</v>
      </c>
      <c r="I80" s="2"/>
    </row>
    <row r="81" spans="1:14" ht="15" x14ac:dyDescent="0.25">
      <c r="A81" s="5" t="s">
        <v>100</v>
      </c>
      <c r="B81" s="6" t="s">
        <v>101</v>
      </c>
      <c r="C81" s="1">
        <v>15350547</v>
      </c>
      <c r="D81" s="1">
        <v>18959100</v>
      </c>
      <c r="E81" s="1">
        <v>406610</v>
      </c>
      <c r="F81" s="1">
        <v>84445</v>
      </c>
      <c r="G81" s="1"/>
      <c r="H81" s="2">
        <f>SUM(C81:G81)</f>
        <v>34800702</v>
      </c>
      <c r="I81" s="2"/>
    </row>
    <row r="82" spans="1:14" ht="15" x14ac:dyDescent="0.25">
      <c r="A82" s="5" t="s">
        <v>102</v>
      </c>
      <c r="B82" s="6" t="s">
        <v>27</v>
      </c>
      <c r="C82" s="1">
        <v>100469201</v>
      </c>
      <c r="D82" s="1">
        <v>35009407</v>
      </c>
      <c r="E82" s="1"/>
      <c r="F82" s="1"/>
      <c r="G82" s="1"/>
      <c r="H82" s="2">
        <f>SUM(C82:G82)</f>
        <v>135478608</v>
      </c>
      <c r="I82" s="2"/>
    </row>
    <row r="83" spans="1:14" ht="15" x14ac:dyDescent="0.25">
      <c r="A83" s="5" t="s">
        <v>103</v>
      </c>
      <c r="B83" s="6" t="s">
        <v>104</v>
      </c>
      <c r="C83" s="1">
        <v>5495154</v>
      </c>
      <c r="D83" s="1">
        <v>2206292</v>
      </c>
      <c r="E83" s="1">
        <f>C78+D78</f>
        <v>3466280117</v>
      </c>
      <c r="F83" s="1"/>
      <c r="G83" s="1"/>
      <c r="H83" s="2">
        <f>SUM(C83:G83)</f>
        <v>3473981563</v>
      </c>
      <c r="I83" s="2"/>
    </row>
    <row r="84" spans="1:14" ht="15" x14ac:dyDescent="0.25">
      <c r="C84" s="1"/>
      <c r="D84" s="1"/>
      <c r="E84" s="1"/>
      <c r="F84" s="1"/>
      <c r="G84" s="1"/>
      <c r="H84" s="2"/>
      <c r="I84" s="2"/>
    </row>
    <row r="85" spans="1:14" ht="15" x14ac:dyDescent="0.25">
      <c r="A85" s="5" t="s">
        <v>105</v>
      </c>
      <c r="C85" s="1">
        <v>1156039578</v>
      </c>
      <c r="D85" s="1">
        <v>556562982</v>
      </c>
      <c r="E85" s="1"/>
      <c r="F85" s="1"/>
      <c r="G85" s="1"/>
      <c r="H85" s="2"/>
      <c r="I85" s="2">
        <f>SUM(C85:G85)</f>
        <v>1712602560</v>
      </c>
    </row>
    <row r="86" spans="1:14" ht="15" x14ac:dyDescent="0.25">
      <c r="A86" s="5" t="s">
        <v>106</v>
      </c>
      <c r="B86" s="6" t="s">
        <v>104</v>
      </c>
      <c r="C86" s="1">
        <v>25666276</v>
      </c>
      <c r="D86" s="1">
        <v>7936827</v>
      </c>
      <c r="E86" s="1"/>
      <c r="F86" s="1"/>
      <c r="G86" s="1"/>
      <c r="H86" s="2">
        <f>SUM(C86:G86)</f>
        <v>33603103</v>
      </c>
      <c r="I86" s="2"/>
    </row>
    <row r="87" spans="1:14" ht="15" x14ac:dyDescent="0.25">
      <c r="A87" s="5" t="s">
        <v>107</v>
      </c>
      <c r="B87" s="6" t="s">
        <v>108</v>
      </c>
      <c r="C87" s="1">
        <v>11280219</v>
      </c>
      <c r="D87" s="1">
        <v>8580770</v>
      </c>
      <c r="E87" s="1"/>
      <c r="F87" s="1"/>
      <c r="G87" s="1"/>
      <c r="H87" s="2">
        <f>SUM(C87:G87)</f>
        <v>19860989</v>
      </c>
      <c r="I87" s="2"/>
    </row>
    <row r="88" spans="1:14" ht="15" x14ac:dyDescent="0.25">
      <c r="A88" s="5" t="s">
        <v>109</v>
      </c>
      <c r="B88" s="6" t="s">
        <v>110</v>
      </c>
      <c r="C88" s="1">
        <v>2051633</v>
      </c>
      <c r="D88" s="1">
        <v>4900402</v>
      </c>
      <c r="E88" s="1"/>
      <c r="F88" s="1"/>
      <c r="G88" s="1"/>
      <c r="H88" s="2">
        <f>SUM(C88:G88)</f>
        <v>6952035</v>
      </c>
      <c r="I88" s="2"/>
    </row>
    <row r="89" spans="1:14" ht="15" x14ac:dyDescent="0.25">
      <c r="A89" s="5" t="s">
        <v>111</v>
      </c>
      <c r="B89" s="6" t="s">
        <v>112</v>
      </c>
      <c r="C89" s="1">
        <f>186359+458754829</f>
        <v>458941188</v>
      </c>
      <c r="D89" s="1">
        <f>1149606+247858080</f>
        <v>249007686</v>
      </c>
      <c r="E89" s="1"/>
      <c r="F89" s="1"/>
      <c r="G89" s="1"/>
      <c r="H89" s="2">
        <f>SUM(C89:G89)</f>
        <v>707948874</v>
      </c>
      <c r="I89" s="2"/>
    </row>
    <row r="90" spans="1:14" ht="15" x14ac:dyDescent="0.25">
      <c r="A90" s="5" t="s">
        <v>113</v>
      </c>
      <c r="B90" s="6" t="s">
        <v>114</v>
      </c>
      <c r="C90" s="1">
        <v>38339049</v>
      </c>
      <c r="D90" s="1">
        <v>28350758</v>
      </c>
      <c r="E90" s="1"/>
      <c r="F90" s="1"/>
      <c r="G90" s="1"/>
      <c r="H90" s="2">
        <f>SUM(C90:G90)</f>
        <v>66689807</v>
      </c>
      <c r="I90" s="2"/>
      <c r="L90" s="23"/>
      <c r="M90" s="23"/>
      <c r="N90" s="23"/>
    </row>
    <row r="91" spans="1:14" ht="15" x14ac:dyDescent="0.25">
      <c r="C91" s="1"/>
      <c r="D91" s="1"/>
      <c r="E91" s="1"/>
      <c r="F91" s="1"/>
      <c r="G91" s="1"/>
      <c r="H91" s="2"/>
      <c r="I91" s="2"/>
      <c r="L91" s="23"/>
      <c r="M91" s="23"/>
      <c r="N91" s="23"/>
    </row>
    <row r="92" spans="1:14" ht="15" x14ac:dyDescent="0.25">
      <c r="A92" s="5" t="s">
        <v>115</v>
      </c>
      <c r="B92" s="6" t="s">
        <v>27</v>
      </c>
      <c r="C92" s="1">
        <v>927535790</v>
      </c>
      <c r="D92" s="1">
        <v>132775853</v>
      </c>
      <c r="E92" s="1"/>
      <c r="F92" s="1"/>
      <c r="G92" s="1"/>
      <c r="H92" s="2"/>
      <c r="I92" s="2">
        <f>SUM(C92:G92)</f>
        <v>1060311643</v>
      </c>
      <c r="L92" s="23"/>
      <c r="M92" s="23"/>
      <c r="N92" s="23"/>
    </row>
    <row r="93" spans="1:14" ht="15" x14ac:dyDescent="0.25">
      <c r="C93" s="1"/>
      <c r="D93" s="1"/>
      <c r="E93" s="1"/>
      <c r="F93" s="1"/>
      <c r="G93" s="1"/>
      <c r="H93" s="2"/>
      <c r="I93" s="2"/>
      <c r="L93" s="23"/>
      <c r="M93" s="23"/>
      <c r="N93" s="23"/>
    </row>
    <row r="94" spans="1:14" ht="15" x14ac:dyDescent="0.25">
      <c r="A94" s="5" t="s">
        <v>116</v>
      </c>
      <c r="C94" s="1">
        <v>296082501</v>
      </c>
      <c r="D94" s="1">
        <v>373682715</v>
      </c>
      <c r="E94" s="1"/>
      <c r="F94" s="1"/>
      <c r="G94" s="1"/>
      <c r="H94" s="2"/>
      <c r="I94" s="2">
        <f>SUM(C94:G94)</f>
        <v>669765216</v>
      </c>
      <c r="L94" s="23"/>
      <c r="M94" s="23"/>
      <c r="N94" s="23"/>
    </row>
    <row r="95" spans="1:14" ht="15" x14ac:dyDescent="0.25">
      <c r="A95" s="5" t="s">
        <v>117</v>
      </c>
      <c r="B95" s="6" t="s">
        <v>96</v>
      </c>
      <c r="C95" s="1">
        <v>11872150</v>
      </c>
      <c r="D95" s="1">
        <v>8026832</v>
      </c>
      <c r="E95" s="1"/>
      <c r="F95" s="1"/>
      <c r="G95" s="1"/>
      <c r="H95" s="2">
        <f>SUM(C95:G95)</f>
        <v>19898982</v>
      </c>
      <c r="I95" s="2"/>
      <c r="L95" s="23"/>
      <c r="M95" s="23"/>
      <c r="N95" s="23"/>
    </row>
    <row r="96" spans="1:14" ht="15" x14ac:dyDescent="0.25">
      <c r="A96" s="5" t="s">
        <v>118</v>
      </c>
      <c r="B96" s="6" t="s">
        <v>27</v>
      </c>
      <c r="C96" s="1">
        <v>156069539</v>
      </c>
      <c r="D96" s="1">
        <v>119922756</v>
      </c>
      <c r="E96" s="1"/>
      <c r="F96" s="1"/>
      <c r="G96" s="1"/>
      <c r="H96" s="2">
        <f>SUM(C96:G96)</f>
        <v>275992295</v>
      </c>
      <c r="I96" s="2"/>
      <c r="L96" s="23"/>
      <c r="M96" s="23"/>
      <c r="N96" s="23"/>
    </row>
    <row r="97" spans="1:14" ht="15" x14ac:dyDescent="0.25">
      <c r="C97" s="1"/>
      <c r="D97" s="1"/>
      <c r="E97" s="1"/>
      <c r="F97" s="1"/>
      <c r="G97" s="1"/>
      <c r="H97" s="2"/>
      <c r="I97" s="2"/>
      <c r="L97" s="23"/>
      <c r="M97" s="23"/>
      <c r="N97" s="23"/>
    </row>
    <row r="98" spans="1:14" ht="15" x14ac:dyDescent="0.25">
      <c r="A98" s="5" t="s">
        <v>119</v>
      </c>
      <c r="C98" s="1">
        <v>294094249</v>
      </c>
      <c r="D98" s="1">
        <v>442020423</v>
      </c>
      <c r="E98" s="1">
        <v>125551</v>
      </c>
      <c r="F98" s="1">
        <v>16335</v>
      </c>
      <c r="G98" s="1"/>
      <c r="H98" s="2"/>
      <c r="I98" s="2">
        <f>SUM(C98:G98)</f>
        <v>736256558</v>
      </c>
      <c r="J98" s="16"/>
      <c r="L98" s="23"/>
      <c r="M98" s="23"/>
      <c r="N98" s="23"/>
    </row>
    <row r="99" spans="1:14" ht="15" x14ac:dyDescent="0.25">
      <c r="A99" s="5" t="s">
        <v>120</v>
      </c>
      <c r="B99" s="6" t="s">
        <v>27</v>
      </c>
      <c r="C99" s="1">
        <v>222060690</v>
      </c>
      <c r="D99" s="1">
        <v>175168421</v>
      </c>
      <c r="E99" s="1"/>
      <c r="F99" s="1"/>
      <c r="G99" s="1"/>
      <c r="H99" s="2">
        <f>SUM(C99:G99)</f>
        <v>397229111</v>
      </c>
      <c r="I99" s="2"/>
    </row>
    <row r="100" spans="1:14" ht="15" x14ac:dyDescent="0.25">
      <c r="C100" s="1"/>
      <c r="D100" s="1"/>
      <c r="E100" s="1"/>
      <c r="F100" s="1"/>
      <c r="G100" s="1"/>
      <c r="H100" s="2"/>
      <c r="I100" s="2"/>
    </row>
    <row r="101" spans="1:14" ht="15" x14ac:dyDescent="0.25">
      <c r="A101" s="5" t="s">
        <v>121</v>
      </c>
      <c r="C101" s="1">
        <v>93105608</v>
      </c>
      <c r="D101" s="1">
        <v>77520557</v>
      </c>
      <c r="E101" s="1"/>
      <c r="F101" s="1"/>
      <c r="G101" s="1"/>
      <c r="H101" s="2"/>
      <c r="I101" s="2">
        <f>SUM(C101:G101)</f>
        <v>170626165</v>
      </c>
    </row>
    <row r="102" spans="1:14" ht="15" x14ac:dyDescent="0.25">
      <c r="A102" s="5" t="s">
        <v>122</v>
      </c>
      <c r="B102" s="6" t="s">
        <v>15</v>
      </c>
      <c r="C102" s="1">
        <v>2699960</v>
      </c>
      <c r="D102" s="1">
        <v>3684283</v>
      </c>
      <c r="E102" s="1"/>
      <c r="F102" s="1"/>
      <c r="G102" s="1"/>
      <c r="H102" s="2">
        <f>SUM(C102:G102)</f>
        <v>6384243</v>
      </c>
      <c r="I102" s="2"/>
    </row>
    <row r="103" spans="1:14" x14ac:dyDescent="0.2">
      <c r="A103" s="20"/>
      <c r="B103" s="21"/>
      <c r="C103" s="21"/>
      <c r="D103" s="21"/>
      <c r="E103" s="21"/>
      <c r="F103" s="21"/>
      <c r="G103" s="21"/>
      <c r="H103" s="11" t="s">
        <v>1</v>
      </c>
      <c r="I103" s="11" t="s">
        <v>1</v>
      </c>
    </row>
    <row r="104" spans="1:14" x14ac:dyDescent="0.2">
      <c r="A104" s="22"/>
      <c r="B104" s="7"/>
      <c r="C104" s="13" t="s">
        <v>2</v>
      </c>
      <c r="D104" s="13" t="s">
        <v>3</v>
      </c>
      <c r="E104" s="7" t="s">
        <v>4</v>
      </c>
      <c r="F104" s="7"/>
      <c r="G104" s="13" t="s">
        <v>5</v>
      </c>
      <c r="H104" s="13" t="s">
        <v>6</v>
      </c>
      <c r="I104" s="13" t="s">
        <v>7</v>
      </c>
    </row>
    <row r="105" spans="1:14" x14ac:dyDescent="0.2">
      <c r="A105" s="14" t="s">
        <v>8</v>
      </c>
      <c r="B105" s="15" t="s">
        <v>9</v>
      </c>
      <c r="C105" s="15" t="s">
        <v>10</v>
      </c>
      <c r="D105" s="15" t="s">
        <v>10</v>
      </c>
      <c r="E105" s="15" t="s">
        <v>11</v>
      </c>
      <c r="F105" s="15" t="s">
        <v>12</v>
      </c>
      <c r="G105" s="15" t="s">
        <v>11</v>
      </c>
      <c r="H105" s="15" t="s">
        <v>10</v>
      </c>
      <c r="I105" s="15" t="s">
        <v>10</v>
      </c>
    </row>
    <row r="106" spans="1:14" ht="15" x14ac:dyDescent="0.25">
      <c r="A106" s="5" t="s">
        <v>123</v>
      </c>
      <c r="C106" s="1">
        <v>1069305209</v>
      </c>
      <c r="D106" s="1">
        <v>489006559</v>
      </c>
      <c r="E106" s="1"/>
      <c r="F106" s="1"/>
      <c r="G106" s="1"/>
      <c r="H106" s="2"/>
      <c r="I106" s="2">
        <f>SUM(C106:G106)</f>
        <v>1558311768</v>
      </c>
    </row>
    <row r="107" spans="1:14" ht="15" x14ac:dyDescent="0.25">
      <c r="A107" s="5" t="s">
        <v>124</v>
      </c>
      <c r="B107" s="6" t="s">
        <v>27</v>
      </c>
      <c r="C107" s="1">
        <v>535244344</v>
      </c>
      <c r="D107" s="1">
        <v>187662105</v>
      </c>
      <c r="E107" s="1"/>
      <c r="F107" s="1"/>
      <c r="G107" s="1"/>
      <c r="H107" s="2">
        <f>SUM(C107:G107)</f>
        <v>722906449</v>
      </c>
      <c r="I107" s="2"/>
    </row>
    <row r="108" spans="1:14" ht="15" x14ac:dyDescent="0.25">
      <c r="A108" s="5" t="s">
        <v>125</v>
      </c>
      <c r="B108" s="6" t="s">
        <v>49</v>
      </c>
      <c r="C108" s="1">
        <v>58176975</v>
      </c>
      <c r="D108" s="1">
        <v>18336608</v>
      </c>
      <c r="E108" s="1"/>
      <c r="F108" s="1"/>
      <c r="G108" s="1"/>
      <c r="H108" s="2">
        <f>SUM(C108:G108)</f>
        <v>76513583</v>
      </c>
      <c r="I108" s="2"/>
    </row>
    <row r="109" spans="1:14" ht="15" x14ac:dyDescent="0.25">
      <c r="A109" s="5" t="s">
        <v>126</v>
      </c>
      <c r="B109" s="6" t="s">
        <v>127</v>
      </c>
      <c r="C109" s="1">
        <v>30882875</v>
      </c>
      <c r="D109" s="1">
        <v>10142195</v>
      </c>
      <c r="E109" s="1"/>
      <c r="F109" s="1"/>
      <c r="G109" s="1"/>
      <c r="H109" s="2">
        <f>SUM(C109:G109)</f>
        <v>41025070</v>
      </c>
      <c r="I109" s="2"/>
    </row>
    <row r="110" spans="1:14" ht="15" x14ac:dyDescent="0.25">
      <c r="C110" s="1"/>
      <c r="D110" s="1"/>
      <c r="E110" s="1"/>
      <c r="F110" s="1"/>
      <c r="G110" s="1"/>
      <c r="H110" s="2"/>
      <c r="I110" s="2"/>
    </row>
    <row r="111" spans="1:14" ht="15" x14ac:dyDescent="0.25">
      <c r="A111" s="5" t="s">
        <v>128</v>
      </c>
      <c r="C111" s="1">
        <v>98252965</v>
      </c>
      <c r="D111" s="1">
        <v>164827848</v>
      </c>
      <c r="E111" s="1">
        <v>909934</v>
      </c>
      <c r="F111" s="1">
        <v>193076</v>
      </c>
      <c r="G111" s="1"/>
      <c r="H111" s="2"/>
      <c r="I111" s="2">
        <f>SUM(C111:G111)</f>
        <v>264183823</v>
      </c>
      <c r="J111" s="16"/>
    </row>
    <row r="112" spans="1:14" ht="15" x14ac:dyDescent="0.25">
      <c r="A112" s="5" t="s">
        <v>129</v>
      </c>
      <c r="B112" s="6" t="s">
        <v>101</v>
      </c>
      <c r="C112" s="1">
        <v>476540</v>
      </c>
      <c r="D112" s="1">
        <v>672372</v>
      </c>
      <c r="E112" s="2"/>
      <c r="F112" s="1"/>
      <c r="G112" s="1"/>
      <c r="H112" s="2">
        <f>SUM(C112:G112)</f>
        <v>1148912</v>
      </c>
      <c r="I112" s="2"/>
    </row>
    <row r="113" spans="1:10" ht="15" x14ac:dyDescent="0.25">
      <c r="A113" s="5" t="s">
        <v>130</v>
      </c>
      <c r="B113" s="6" t="s">
        <v>131</v>
      </c>
      <c r="C113" s="1">
        <v>29181999</v>
      </c>
      <c r="D113" s="1">
        <v>11986677</v>
      </c>
      <c r="E113" s="2"/>
      <c r="F113" s="1"/>
      <c r="G113" s="1"/>
      <c r="H113" s="2">
        <f>SUM(C113:G113)</f>
        <v>41168676</v>
      </c>
      <c r="I113" s="2"/>
    </row>
    <row r="114" spans="1:10" ht="15" x14ac:dyDescent="0.25">
      <c r="A114" s="5" t="s">
        <v>132</v>
      </c>
      <c r="B114" s="6" t="s">
        <v>133</v>
      </c>
      <c r="C114" s="1">
        <v>1034886</v>
      </c>
      <c r="D114" s="1">
        <v>2238384</v>
      </c>
      <c r="E114" s="2"/>
      <c r="F114" s="1"/>
      <c r="G114" s="1"/>
      <c r="H114" s="2">
        <f>SUM(C114:G114)</f>
        <v>3273270</v>
      </c>
      <c r="I114" s="2"/>
    </row>
    <row r="115" spans="1:10" ht="15" x14ac:dyDescent="0.25">
      <c r="A115" s="5" t="s">
        <v>134</v>
      </c>
      <c r="B115" s="6" t="s">
        <v>27</v>
      </c>
      <c r="C115" s="1">
        <v>36832139</v>
      </c>
      <c r="D115" s="1">
        <v>46962027</v>
      </c>
      <c r="E115" s="2"/>
      <c r="F115" s="1"/>
      <c r="G115" s="1"/>
      <c r="H115" s="2">
        <f>SUM(C115:G115)</f>
        <v>83794166</v>
      </c>
      <c r="I115" s="2"/>
    </row>
    <row r="116" spans="1:10" ht="15" x14ac:dyDescent="0.25">
      <c r="C116" s="1"/>
      <c r="D116" s="1"/>
      <c r="E116" s="1"/>
      <c r="F116" s="1"/>
      <c r="G116" s="1"/>
      <c r="H116" s="2"/>
      <c r="I116" s="2"/>
    </row>
    <row r="117" spans="1:10" ht="15" x14ac:dyDescent="0.25">
      <c r="A117" s="5" t="s">
        <v>135</v>
      </c>
      <c r="C117" s="1">
        <v>628893653</v>
      </c>
      <c r="D117" s="1">
        <v>406899464</v>
      </c>
      <c r="E117" s="1">
        <v>434023485</v>
      </c>
      <c r="F117" s="1">
        <v>99305679</v>
      </c>
      <c r="G117" s="1"/>
      <c r="H117" s="2"/>
      <c r="I117" s="2">
        <f>SUM(C117:G117)</f>
        <v>1569122281</v>
      </c>
      <c r="J117" s="16"/>
    </row>
    <row r="118" spans="1:10" ht="15" x14ac:dyDescent="0.25">
      <c r="A118" s="5" t="s">
        <v>136</v>
      </c>
      <c r="B118" s="6" t="s">
        <v>101</v>
      </c>
      <c r="C118" s="1">
        <v>18987507</v>
      </c>
      <c r="D118" s="1">
        <v>17792975</v>
      </c>
      <c r="E118" s="1"/>
      <c r="F118" s="1"/>
      <c r="G118" s="1"/>
      <c r="H118" s="2">
        <f>SUM(C118:G118)</f>
        <v>36780482</v>
      </c>
      <c r="I118" s="2"/>
    </row>
    <row r="119" spans="1:10" ht="15" x14ac:dyDescent="0.25">
      <c r="A119" s="5" t="s">
        <v>137</v>
      </c>
      <c r="B119" s="6">
        <v>55</v>
      </c>
      <c r="C119" s="1">
        <f>89541043+47108832</f>
        <v>136649875</v>
      </c>
      <c r="D119" s="1">
        <f>70721639+12062708</f>
        <v>82784347</v>
      </c>
      <c r="E119" s="1"/>
      <c r="F119" s="1"/>
      <c r="G119" s="1"/>
      <c r="H119" s="2">
        <f>SUM(C119:G119)</f>
        <v>219434222</v>
      </c>
      <c r="I119" s="2"/>
    </row>
    <row r="120" spans="1:10" ht="15" x14ac:dyDescent="0.25">
      <c r="C120" s="1"/>
      <c r="D120" s="1"/>
      <c r="E120" s="1"/>
      <c r="F120" s="1"/>
      <c r="G120" s="1"/>
      <c r="H120" s="2"/>
      <c r="I120" s="2"/>
    </row>
    <row r="121" spans="1:10" ht="15" x14ac:dyDescent="0.25">
      <c r="A121" s="5" t="s">
        <v>138</v>
      </c>
      <c r="C121" s="1">
        <v>222891300</v>
      </c>
      <c r="D121" s="1">
        <v>431474180</v>
      </c>
      <c r="E121" s="1">
        <v>12911360</v>
      </c>
      <c r="F121" s="1">
        <v>2915544</v>
      </c>
      <c r="G121" s="1"/>
      <c r="H121" s="2"/>
      <c r="I121" s="2">
        <f>SUM(C121:G121)</f>
        <v>670192384</v>
      </c>
      <c r="J121" s="16"/>
    </row>
    <row r="122" spans="1:10" ht="15" x14ac:dyDescent="0.25">
      <c r="A122" s="5" t="s">
        <v>139</v>
      </c>
      <c r="B122" s="6" t="s">
        <v>140</v>
      </c>
      <c r="C122" s="1">
        <v>435649</v>
      </c>
      <c r="D122" s="1">
        <v>993136</v>
      </c>
      <c r="E122" s="1"/>
      <c r="F122" s="1"/>
      <c r="G122" s="1"/>
      <c r="H122" s="2">
        <f>SUM(C122:G122)</f>
        <v>1428785</v>
      </c>
      <c r="I122" s="2"/>
    </row>
    <row r="123" spans="1:10" ht="15" x14ac:dyDescent="0.25">
      <c r="A123" s="5" t="s">
        <v>141</v>
      </c>
      <c r="B123" s="6" t="s">
        <v>142</v>
      </c>
      <c r="C123" s="1">
        <v>848125</v>
      </c>
      <c r="D123" s="1">
        <v>251894</v>
      </c>
      <c r="E123" s="1"/>
      <c r="F123" s="1"/>
      <c r="G123" s="1"/>
      <c r="H123" s="2">
        <f>SUM(C123:G123)</f>
        <v>1100019</v>
      </c>
      <c r="I123" s="2"/>
    </row>
    <row r="124" spans="1:10" ht="15" x14ac:dyDescent="0.25">
      <c r="A124" s="5" t="s">
        <v>143</v>
      </c>
      <c r="B124" s="6" t="s">
        <v>58</v>
      </c>
      <c r="C124" s="1">
        <v>1568718</v>
      </c>
      <c r="D124" s="1">
        <v>1432165</v>
      </c>
      <c r="E124" s="1"/>
      <c r="F124" s="1"/>
      <c r="G124" s="1"/>
      <c r="H124" s="2">
        <f>SUM(C124:G124)</f>
        <v>3000883</v>
      </c>
      <c r="I124" s="2"/>
    </row>
    <row r="125" spans="1:10" ht="15" x14ac:dyDescent="0.25">
      <c r="A125" s="5" t="s">
        <v>144</v>
      </c>
      <c r="B125" s="6" t="s">
        <v>91</v>
      </c>
      <c r="C125" s="1">
        <v>794812</v>
      </c>
      <c r="D125" s="1">
        <v>347420</v>
      </c>
      <c r="E125" s="1"/>
      <c r="F125" s="1"/>
      <c r="G125" s="1"/>
      <c r="H125" s="2">
        <f>SUM(C125:G125)</f>
        <v>1142232</v>
      </c>
      <c r="I125" s="2"/>
    </row>
    <row r="126" spans="1:10" ht="15" x14ac:dyDescent="0.25">
      <c r="A126" s="5" t="s">
        <v>145</v>
      </c>
      <c r="B126" s="6" t="s">
        <v>27</v>
      </c>
      <c r="C126" s="1">
        <v>144094669</v>
      </c>
      <c r="D126" s="1">
        <v>56663971</v>
      </c>
      <c r="E126" s="1"/>
      <c r="F126" s="1"/>
      <c r="G126" s="1"/>
      <c r="H126" s="2">
        <f>SUM(C126:G126)</f>
        <v>200758640</v>
      </c>
      <c r="I126" s="2"/>
    </row>
    <row r="127" spans="1:10" x14ac:dyDescent="0.2">
      <c r="C127" s="2"/>
      <c r="D127" s="2"/>
      <c r="E127" s="2"/>
      <c r="F127" s="2"/>
      <c r="G127" s="2"/>
      <c r="H127" s="4"/>
      <c r="I127" s="4"/>
    </row>
    <row r="128" spans="1:10" ht="15" x14ac:dyDescent="0.25">
      <c r="A128" s="5" t="s">
        <v>146</v>
      </c>
      <c r="C128" s="1">
        <v>4234157672</v>
      </c>
      <c r="D128" s="1">
        <v>1554777229</v>
      </c>
      <c r="E128" s="1">
        <v>98473505</v>
      </c>
      <c r="F128" s="1">
        <v>22310542</v>
      </c>
      <c r="G128" s="1"/>
      <c r="H128" s="2"/>
      <c r="I128" s="2">
        <f>SUM(C128:G128)</f>
        <v>5909718948</v>
      </c>
      <c r="J128" s="16"/>
    </row>
    <row r="129" spans="1:11" ht="15" x14ac:dyDescent="0.25">
      <c r="A129" s="5" t="s">
        <v>147</v>
      </c>
      <c r="B129" s="6" t="s">
        <v>27</v>
      </c>
      <c r="C129" s="1">
        <v>186228613</v>
      </c>
      <c r="D129" s="1">
        <v>93798624</v>
      </c>
      <c r="E129" s="1"/>
      <c r="F129" s="1"/>
      <c r="G129" s="1"/>
      <c r="H129" s="2">
        <f t="shared" ref="H129:H134" si="1">SUM(C129:G129)</f>
        <v>280027237</v>
      </c>
      <c r="I129" s="2"/>
    </row>
    <row r="130" spans="1:11" ht="15" x14ac:dyDescent="0.25">
      <c r="A130" s="5" t="s">
        <v>148</v>
      </c>
      <c r="B130" s="6" t="s">
        <v>34</v>
      </c>
      <c r="C130" s="1">
        <v>4717347</v>
      </c>
      <c r="D130" s="1">
        <v>8126166</v>
      </c>
      <c r="E130" s="1"/>
      <c r="F130" s="1"/>
      <c r="G130" s="1"/>
      <c r="H130" s="2">
        <f t="shared" si="1"/>
        <v>12843513</v>
      </c>
      <c r="I130" s="2"/>
    </row>
    <row r="131" spans="1:11" ht="15" x14ac:dyDescent="0.25">
      <c r="A131" s="5" t="s">
        <v>149</v>
      </c>
      <c r="B131" s="6" t="s">
        <v>150</v>
      </c>
      <c r="C131" s="1">
        <v>7591712</v>
      </c>
      <c r="D131" s="1">
        <v>7539509</v>
      </c>
      <c r="E131" s="1"/>
      <c r="F131" s="1"/>
      <c r="G131" s="1"/>
      <c r="H131" s="2">
        <f t="shared" si="1"/>
        <v>15131221</v>
      </c>
      <c r="I131" s="2"/>
    </row>
    <row r="132" spans="1:11" ht="15" x14ac:dyDescent="0.25">
      <c r="A132" s="5" t="s">
        <v>151</v>
      </c>
      <c r="B132" s="6" t="s">
        <v>152</v>
      </c>
      <c r="C132" s="1">
        <v>2930568137</v>
      </c>
      <c r="D132" s="1">
        <f>627429314+15838748+14209</f>
        <v>643282271</v>
      </c>
      <c r="E132" s="1"/>
      <c r="F132" s="1"/>
      <c r="G132" s="1"/>
      <c r="H132" s="2">
        <f t="shared" si="1"/>
        <v>3573850408</v>
      </c>
      <c r="I132" s="2"/>
    </row>
    <row r="133" spans="1:11" ht="15" x14ac:dyDescent="0.25">
      <c r="A133" s="5" t="s">
        <v>153</v>
      </c>
      <c r="B133" s="6" t="s">
        <v>154</v>
      </c>
      <c r="C133" s="1">
        <v>2330035</v>
      </c>
      <c r="D133" s="1">
        <v>2615518</v>
      </c>
      <c r="E133" s="1"/>
      <c r="F133" s="1"/>
      <c r="G133" s="1"/>
      <c r="H133" s="2">
        <f t="shared" si="1"/>
        <v>4945553</v>
      </c>
      <c r="I133" s="2"/>
      <c r="K133" s="5" t="s">
        <v>18</v>
      </c>
    </row>
    <row r="134" spans="1:11" ht="15" x14ac:dyDescent="0.25">
      <c r="A134" s="5" t="s">
        <v>155</v>
      </c>
      <c r="B134" s="6" t="s">
        <v>226</v>
      </c>
      <c r="C134" s="1">
        <f>447649077+63531235</f>
        <v>511180312</v>
      </c>
      <c r="D134" s="1">
        <f>55810027+6487570</f>
        <v>62297597</v>
      </c>
      <c r="E134" s="1"/>
      <c r="F134" s="1"/>
      <c r="G134" s="1"/>
      <c r="H134" s="2">
        <f t="shared" si="1"/>
        <v>573477909</v>
      </c>
      <c r="I134" s="2"/>
      <c r="K134" s="5" t="s">
        <v>156</v>
      </c>
    </row>
    <row r="135" spans="1:11" ht="15" x14ac:dyDescent="0.25">
      <c r="A135" s="5" t="s">
        <v>23</v>
      </c>
      <c r="B135" s="6" t="s">
        <v>157</v>
      </c>
      <c r="C135" s="1">
        <v>0</v>
      </c>
      <c r="D135" s="1">
        <v>1518941</v>
      </c>
      <c r="E135" s="1"/>
      <c r="F135" s="1"/>
      <c r="G135" s="1"/>
      <c r="H135" s="2">
        <f>SUM(C135:G135)</f>
        <v>1518941</v>
      </c>
      <c r="I135" s="2"/>
      <c r="J135" s="24"/>
      <c r="K135" s="17">
        <f>H135/$J$12</f>
        <v>7.0745489642660619E-3</v>
      </c>
    </row>
    <row r="136" spans="1:11" ht="15" x14ac:dyDescent="0.25">
      <c r="C136" s="1"/>
      <c r="D136" s="2"/>
      <c r="E136" s="1"/>
      <c r="F136" s="1"/>
      <c r="G136" s="1"/>
      <c r="H136" s="2"/>
      <c r="I136" s="2"/>
    </row>
    <row r="137" spans="1:11" ht="15" x14ac:dyDescent="0.25">
      <c r="A137" s="5" t="s">
        <v>158</v>
      </c>
      <c r="C137" s="1">
        <v>1799749087</v>
      </c>
      <c r="D137" s="1">
        <v>1669322475</v>
      </c>
      <c r="E137" s="1">
        <v>735210880</v>
      </c>
      <c r="F137" s="1">
        <v>159544260</v>
      </c>
      <c r="G137" s="1"/>
      <c r="H137" s="2"/>
      <c r="I137" s="2">
        <f>SUM(C137:G137)</f>
        <v>4363826702</v>
      </c>
      <c r="J137" s="16"/>
    </row>
    <row r="138" spans="1:11" ht="15" x14ac:dyDescent="0.25">
      <c r="A138" s="5" t="s">
        <v>159</v>
      </c>
      <c r="B138" s="6" t="s">
        <v>58</v>
      </c>
      <c r="C138" s="1">
        <v>108027163</v>
      </c>
      <c r="D138" s="1">
        <v>44297341</v>
      </c>
      <c r="E138" s="1">
        <v>1045015</v>
      </c>
      <c r="F138" s="1">
        <v>208910</v>
      </c>
      <c r="G138" s="1"/>
      <c r="H138" s="2">
        <f>SUM(C138:G138)</f>
        <v>153578429</v>
      </c>
      <c r="I138" s="2"/>
    </row>
    <row r="139" spans="1:11" ht="15" x14ac:dyDescent="0.25">
      <c r="A139" s="5" t="s">
        <v>160</v>
      </c>
      <c r="B139" s="25" t="s">
        <v>224</v>
      </c>
      <c r="C139" s="1">
        <f>94431347+428378</f>
        <v>94859725</v>
      </c>
      <c r="D139" s="1">
        <f>62819681+1707844</f>
        <v>64527525</v>
      </c>
      <c r="E139" s="1">
        <v>465754</v>
      </c>
      <c r="F139" s="1">
        <v>88059</v>
      </c>
      <c r="G139" s="1"/>
      <c r="H139" s="2">
        <f>SUM(C139:G139)</f>
        <v>159941063</v>
      </c>
      <c r="I139" s="2"/>
      <c r="J139" s="16"/>
    </row>
    <row r="140" spans="1:11" ht="15" x14ac:dyDescent="0.25">
      <c r="A140" s="5" t="s">
        <v>161</v>
      </c>
      <c r="B140" s="6" t="s">
        <v>91</v>
      </c>
      <c r="C140" s="1">
        <v>939167613</v>
      </c>
      <c r="D140" s="1">
        <v>475477562</v>
      </c>
      <c r="E140" s="1">
        <v>3642433</v>
      </c>
      <c r="F140" s="1">
        <v>510211</v>
      </c>
      <c r="G140" s="1"/>
      <c r="H140" s="2">
        <f>SUM(C140:G140)</f>
        <v>1418797819</v>
      </c>
      <c r="I140" s="2"/>
    </row>
    <row r="141" spans="1:11" ht="15" x14ac:dyDescent="0.25">
      <c r="A141" s="5" t="s">
        <v>162</v>
      </c>
      <c r="B141" s="6">
        <v>22</v>
      </c>
      <c r="C141" s="1">
        <v>13258195</v>
      </c>
      <c r="D141" s="1">
        <v>16772254</v>
      </c>
      <c r="E141" s="1"/>
      <c r="F141" s="1"/>
      <c r="G141" s="1"/>
      <c r="H141" s="2">
        <f>SUM(C141:G141)</f>
        <v>30030449</v>
      </c>
      <c r="I141" s="2"/>
    </row>
    <row r="142" spans="1:11" ht="15" x14ac:dyDescent="0.25">
      <c r="B142" s="6"/>
      <c r="C142" s="1"/>
      <c r="D142" s="1"/>
      <c r="E142" s="1"/>
      <c r="F142" s="1"/>
      <c r="G142" s="1"/>
      <c r="H142" s="2"/>
      <c r="I142" s="2"/>
    </row>
    <row r="143" spans="1:11" ht="15" x14ac:dyDescent="0.25">
      <c r="A143" s="5" t="s">
        <v>163</v>
      </c>
      <c r="C143" s="1">
        <v>494634642</v>
      </c>
      <c r="D143" s="1">
        <v>243500708</v>
      </c>
      <c r="E143" s="1"/>
      <c r="F143" s="1"/>
      <c r="G143" s="1"/>
      <c r="H143" s="2"/>
      <c r="I143" s="2">
        <f>SUM(C143:G143)</f>
        <v>738135350</v>
      </c>
    </row>
    <row r="144" spans="1:11" ht="15" x14ac:dyDescent="0.25">
      <c r="A144" s="5" t="s">
        <v>164</v>
      </c>
      <c r="B144" s="6" t="s">
        <v>225</v>
      </c>
      <c r="C144" s="1">
        <f>50201900+119141786</f>
        <v>169343686</v>
      </c>
      <c r="D144" s="1">
        <f>19337779+68293767</f>
        <v>87631546</v>
      </c>
      <c r="E144" s="1"/>
      <c r="F144" s="1"/>
      <c r="G144" s="1"/>
      <c r="H144" s="2">
        <f>SUM(C144:G144)</f>
        <v>256975232</v>
      </c>
      <c r="I144" s="2"/>
    </row>
    <row r="145" spans="1:11" ht="15" x14ac:dyDescent="0.25">
      <c r="A145" s="5" t="s">
        <v>165</v>
      </c>
      <c r="B145" s="6" t="s">
        <v>166</v>
      </c>
      <c r="C145" s="1">
        <v>23080020</v>
      </c>
      <c r="D145" s="1">
        <v>4709934</v>
      </c>
      <c r="E145" s="1"/>
      <c r="F145" s="1"/>
      <c r="G145" s="1"/>
      <c r="H145" s="2">
        <f>SUM(C145:G145)</f>
        <v>27789954</v>
      </c>
      <c r="I145" s="2"/>
    </row>
    <row r="146" spans="1:11" ht="15" x14ac:dyDescent="0.25">
      <c r="C146" s="1"/>
      <c r="D146" s="1"/>
      <c r="E146" s="1"/>
      <c r="F146" s="1"/>
      <c r="G146" s="1"/>
      <c r="H146" s="2"/>
      <c r="I146" s="2"/>
    </row>
    <row r="147" spans="1:11" ht="15" x14ac:dyDescent="0.25">
      <c r="A147" s="5" t="s">
        <v>167</v>
      </c>
      <c r="C147" s="1">
        <v>8086616681</v>
      </c>
      <c r="D147" s="1">
        <v>2110222209</v>
      </c>
      <c r="E147" s="1"/>
      <c r="F147" s="1"/>
      <c r="G147" s="1"/>
      <c r="H147" s="2"/>
      <c r="I147" s="2">
        <f>SUM(C147:G147)</f>
        <v>10196838890</v>
      </c>
    </row>
    <row r="148" spans="1:11" ht="15" x14ac:dyDescent="0.25">
      <c r="A148" s="5" t="s">
        <v>168</v>
      </c>
      <c r="B148" s="6" t="s">
        <v>72</v>
      </c>
      <c r="C148" s="1">
        <v>4374025896</v>
      </c>
      <c r="D148" s="1">
        <v>1510856917</v>
      </c>
      <c r="E148" s="1"/>
      <c r="F148" s="1"/>
      <c r="G148" s="1"/>
      <c r="H148" s="2">
        <f>SUM(C148:G148)</f>
        <v>5884882813</v>
      </c>
      <c r="I148" s="2"/>
      <c r="K148" s="5" t="s">
        <v>18</v>
      </c>
    </row>
    <row r="149" spans="1:11" ht="15" x14ac:dyDescent="0.25">
      <c r="A149" s="5" t="s">
        <v>137</v>
      </c>
      <c r="B149" s="6" t="s">
        <v>169</v>
      </c>
      <c r="C149" s="1">
        <f>47108832+89541043</f>
        <v>136649875</v>
      </c>
      <c r="D149" s="1">
        <f>12062708+70721639</f>
        <v>82784347</v>
      </c>
      <c r="E149" s="1"/>
      <c r="F149" s="1"/>
      <c r="G149" s="1"/>
      <c r="H149" s="2">
        <f>SUM(C149:G149)</f>
        <v>219434222</v>
      </c>
      <c r="I149" s="2"/>
      <c r="K149" s="5" t="s">
        <v>170</v>
      </c>
    </row>
    <row r="150" spans="1:11" ht="15" x14ac:dyDescent="0.25">
      <c r="A150" s="5" t="s">
        <v>23</v>
      </c>
      <c r="B150" s="6" t="s">
        <v>171</v>
      </c>
      <c r="C150" s="1">
        <v>119873385</v>
      </c>
      <c r="D150" s="1">
        <v>42306789</v>
      </c>
      <c r="E150" s="1"/>
      <c r="F150" s="1"/>
      <c r="G150" s="1"/>
      <c r="H150" s="2">
        <f>SUM(C150:G150)</f>
        <v>162180174</v>
      </c>
      <c r="I150" s="2"/>
      <c r="K150" s="17">
        <f>(H150+H151)/$J$12</f>
        <v>0.99283561148635602</v>
      </c>
    </row>
    <row r="151" spans="1:11" ht="15" x14ac:dyDescent="0.25">
      <c r="A151" s="5" t="s">
        <v>172</v>
      </c>
      <c r="B151" s="6" t="s">
        <v>173</v>
      </c>
      <c r="C151" s="1">
        <v>47807681</v>
      </c>
      <c r="D151" s="1">
        <v>3178910</v>
      </c>
      <c r="E151" s="1"/>
      <c r="F151" s="1"/>
      <c r="G151" s="1"/>
      <c r="H151" s="2">
        <f>SUM(C151:G151)</f>
        <v>50986591</v>
      </c>
      <c r="I151" s="2"/>
      <c r="K151" s="26">
        <f>K150+K135+K12</f>
        <v>1</v>
      </c>
    </row>
    <row r="152" spans="1:11" ht="15" x14ac:dyDescent="0.25">
      <c r="B152" s="6"/>
      <c r="C152" s="1"/>
      <c r="D152" s="1"/>
      <c r="E152" s="1"/>
      <c r="F152" s="1"/>
      <c r="G152" s="1"/>
      <c r="H152" s="2"/>
      <c r="I152" s="2"/>
    </row>
    <row r="153" spans="1:11" ht="15" x14ac:dyDescent="0.25">
      <c r="A153" s="5" t="s">
        <v>174</v>
      </c>
      <c r="C153" s="1">
        <v>228990031</v>
      </c>
      <c r="D153" s="1">
        <v>161975312</v>
      </c>
      <c r="E153" s="1"/>
      <c r="F153" s="1"/>
      <c r="G153" s="1"/>
      <c r="H153" s="2"/>
      <c r="I153" s="2">
        <f>SUM(C153:G153)</f>
        <v>390965343</v>
      </c>
    </row>
    <row r="154" spans="1:11" ht="15" x14ac:dyDescent="0.25">
      <c r="A154" s="5" t="s">
        <v>175</v>
      </c>
      <c r="B154" s="6" t="s">
        <v>32</v>
      </c>
      <c r="C154" s="1">
        <v>78875464</v>
      </c>
      <c r="D154" s="1">
        <v>45088714</v>
      </c>
      <c r="E154" s="1"/>
      <c r="F154" s="1"/>
      <c r="G154" s="1"/>
      <c r="H154" s="2">
        <f>SUM(C154:G154)</f>
        <v>123964178</v>
      </c>
      <c r="I154" s="2"/>
    </row>
    <row r="155" spans="1:11" ht="15" x14ac:dyDescent="0.25">
      <c r="A155" s="5" t="s">
        <v>176</v>
      </c>
      <c r="B155" s="6" t="s">
        <v>177</v>
      </c>
      <c r="C155" s="1">
        <v>5122023</v>
      </c>
      <c r="D155" s="1">
        <v>1600986</v>
      </c>
      <c r="E155" s="1"/>
      <c r="F155" s="1"/>
      <c r="G155" s="1"/>
      <c r="H155" s="2">
        <f>SUM(C155:G155)</f>
        <v>6723009</v>
      </c>
      <c r="I155" s="2"/>
    </row>
    <row r="156" spans="1:11" ht="15" x14ac:dyDescent="0.25">
      <c r="A156" s="5" t="s">
        <v>178</v>
      </c>
      <c r="B156" s="6" t="s">
        <v>179</v>
      </c>
      <c r="C156" s="1">
        <v>54207807</v>
      </c>
      <c r="D156" s="1">
        <v>19104286</v>
      </c>
      <c r="E156" s="1"/>
      <c r="F156" s="1"/>
      <c r="G156" s="1"/>
      <c r="H156" s="2">
        <f>SUM(C156:G156)</f>
        <v>73312093</v>
      </c>
      <c r="I156" s="2"/>
    </row>
    <row r="157" spans="1:11" ht="15" x14ac:dyDescent="0.25">
      <c r="C157" s="1"/>
      <c r="D157" s="1"/>
      <c r="E157" s="1"/>
      <c r="F157" s="1"/>
      <c r="G157" s="1"/>
      <c r="H157" s="2"/>
      <c r="I157" s="2"/>
    </row>
    <row r="158" spans="1:11" x14ac:dyDescent="0.2">
      <c r="A158" s="20"/>
      <c r="B158" s="21"/>
      <c r="C158" s="21"/>
      <c r="D158" s="21"/>
      <c r="E158" s="21"/>
      <c r="F158" s="21"/>
      <c r="G158" s="21"/>
      <c r="H158" s="11" t="s">
        <v>1</v>
      </c>
      <c r="I158" s="11" t="s">
        <v>1</v>
      </c>
    </row>
    <row r="159" spans="1:11" x14ac:dyDescent="0.2">
      <c r="A159" s="22"/>
      <c r="B159" s="7"/>
      <c r="C159" s="13" t="s">
        <v>2</v>
      </c>
      <c r="D159" s="13" t="s">
        <v>3</v>
      </c>
      <c r="E159" s="7" t="s">
        <v>4</v>
      </c>
      <c r="F159" s="7"/>
      <c r="G159" s="13" t="s">
        <v>5</v>
      </c>
      <c r="H159" s="13" t="s">
        <v>6</v>
      </c>
      <c r="I159" s="13" t="s">
        <v>7</v>
      </c>
    </row>
    <row r="160" spans="1:11" x14ac:dyDescent="0.2">
      <c r="A160" s="14" t="s">
        <v>8</v>
      </c>
      <c r="B160" s="15" t="s">
        <v>9</v>
      </c>
      <c r="C160" s="15" t="s">
        <v>10</v>
      </c>
      <c r="D160" s="15" t="s">
        <v>10</v>
      </c>
      <c r="E160" s="15" t="s">
        <v>11</v>
      </c>
      <c r="F160" s="15" t="s">
        <v>12</v>
      </c>
      <c r="G160" s="15" t="s">
        <v>11</v>
      </c>
      <c r="H160" s="15" t="s">
        <v>10</v>
      </c>
      <c r="I160" s="15" t="s">
        <v>10</v>
      </c>
    </row>
    <row r="161" spans="1:9" ht="15" x14ac:dyDescent="0.25">
      <c r="A161" s="5" t="s">
        <v>180</v>
      </c>
      <c r="C161" s="1">
        <v>182370261</v>
      </c>
      <c r="D161" s="1">
        <v>177537198</v>
      </c>
      <c r="E161" s="1"/>
      <c r="F161" s="1"/>
      <c r="G161" s="1"/>
      <c r="H161" s="2"/>
      <c r="I161" s="2">
        <f>SUM(C161:G161)</f>
        <v>359907459</v>
      </c>
    </row>
    <row r="162" spans="1:9" ht="15" x14ac:dyDescent="0.25">
      <c r="A162" s="5" t="s">
        <v>181</v>
      </c>
      <c r="B162" s="6" t="s">
        <v>15</v>
      </c>
      <c r="C162" s="1">
        <v>5860106</v>
      </c>
      <c r="D162" s="1">
        <v>4138297</v>
      </c>
      <c r="E162" s="1"/>
      <c r="F162" s="1"/>
      <c r="G162" s="1"/>
      <c r="H162" s="2">
        <f>SUM(C162:G162)</f>
        <v>9998403</v>
      </c>
      <c r="I162" s="2"/>
    </row>
    <row r="163" spans="1:9" ht="15" x14ac:dyDescent="0.25">
      <c r="A163" s="5" t="s">
        <v>182</v>
      </c>
      <c r="B163" s="6" t="s">
        <v>27</v>
      </c>
      <c r="C163" s="1">
        <v>96318008</v>
      </c>
      <c r="D163" s="1">
        <v>51373459</v>
      </c>
      <c r="E163" s="1"/>
      <c r="F163" s="1"/>
      <c r="G163" s="1"/>
      <c r="H163" s="2">
        <f>SUM(C163:G163)</f>
        <v>147691467</v>
      </c>
      <c r="I163" s="2"/>
    </row>
    <row r="164" spans="1:9" x14ac:dyDescent="0.2">
      <c r="C164" s="2"/>
      <c r="D164" s="2"/>
      <c r="E164" s="2"/>
      <c r="F164" s="2"/>
      <c r="G164" s="2"/>
      <c r="H164" s="2"/>
      <c r="I164" s="2"/>
    </row>
    <row r="165" spans="1:9" ht="15" x14ac:dyDescent="0.25">
      <c r="A165" s="5" t="s">
        <v>183</v>
      </c>
      <c r="C165" s="1">
        <v>1193504200</v>
      </c>
      <c r="D165" s="1">
        <v>639352576</v>
      </c>
      <c r="E165" s="1"/>
      <c r="F165" s="1"/>
      <c r="G165" s="1"/>
      <c r="H165" s="2"/>
      <c r="I165" s="2">
        <f>SUM(C165:G165)</f>
        <v>1832856776</v>
      </c>
    </row>
    <row r="166" spans="1:9" ht="15" x14ac:dyDescent="0.25">
      <c r="A166" s="5" t="s">
        <v>184</v>
      </c>
      <c r="B166" s="6" t="s">
        <v>185</v>
      </c>
      <c r="C166" s="1">
        <v>24609452</v>
      </c>
      <c r="D166" s="1">
        <v>22615784</v>
      </c>
      <c r="E166" s="1"/>
      <c r="F166" s="1"/>
      <c r="G166" s="1"/>
      <c r="H166" s="2">
        <f>SUM(C166:G166)</f>
        <v>47225236</v>
      </c>
      <c r="I166" s="2"/>
    </row>
    <row r="167" spans="1:9" ht="15" x14ac:dyDescent="0.25">
      <c r="A167" s="5" t="s">
        <v>186</v>
      </c>
      <c r="B167" s="6" t="s">
        <v>187</v>
      </c>
      <c r="C167" s="1">
        <v>47399171</v>
      </c>
      <c r="D167" s="1">
        <v>25144376</v>
      </c>
      <c r="E167" s="1"/>
      <c r="F167" s="1"/>
      <c r="G167" s="1"/>
      <c r="H167" s="2">
        <f>SUM(C167:G167)</f>
        <v>72543547</v>
      </c>
      <c r="I167" s="2"/>
    </row>
    <row r="168" spans="1:9" ht="15" x14ac:dyDescent="0.25">
      <c r="A168" s="5" t="s">
        <v>188</v>
      </c>
      <c r="B168" s="6" t="s">
        <v>27</v>
      </c>
      <c r="C168" s="1">
        <v>220427470</v>
      </c>
      <c r="D168" s="1">
        <v>178477570</v>
      </c>
      <c r="E168" s="1"/>
      <c r="F168" s="1"/>
      <c r="G168" s="1"/>
      <c r="H168" s="2">
        <f>SUM(C168:G168)</f>
        <v>398905040</v>
      </c>
      <c r="I168" s="2"/>
    </row>
    <row r="169" spans="1:9" ht="15" x14ac:dyDescent="0.25">
      <c r="A169" s="5" t="s">
        <v>189</v>
      </c>
      <c r="B169" s="6" t="s">
        <v>190</v>
      </c>
      <c r="C169" s="1">
        <v>60054223</v>
      </c>
      <c r="D169" s="1">
        <v>73817622</v>
      </c>
      <c r="E169" s="1"/>
      <c r="F169" s="1"/>
      <c r="G169" s="1"/>
      <c r="H169" s="2">
        <f>SUM(C169:G169)</f>
        <v>133871845</v>
      </c>
      <c r="I169" s="2"/>
    </row>
    <row r="170" spans="1:9" ht="15" x14ac:dyDescent="0.25">
      <c r="C170" s="1"/>
      <c r="D170" s="1"/>
      <c r="E170" s="1"/>
      <c r="F170" s="1"/>
      <c r="G170" s="1"/>
      <c r="H170" s="2"/>
      <c r="I170" s="2"/>
    </row>
    <row r="171" spans="1:9" ht="15" x14ac:dyDescent="0.25">
      <c r="A171" s="5" t="s">
        <v>191</v>
      </c>
      <c r="C171" s="1">
        <v>219960021</v>
      </c>
      <c r="D171" s="1">
        <v>328110242</v>
      </c>
      <c r="E171" s="1"/>
      <c r="F171" s="1"/>
      <c r="G171" s="1"/>
      <c r="H171" s="2"/>
      <c r="I171" s="2">
        <f>SUM(C171:G171)</f>
        <v>548070263</v>
      </c>
    </row>
    <row r="172" spans="1:9" ht="15" x14ac:dyDescent="0.25">
      <c r="A172" s="5" t="s">
        <v>192</v>
      </c>
      <c r="B172" s="6" t="s">
        <v>67</v>
      </c>
      <c r="C172" s="1">
        <v>537341</v>
      </c>
      <c r="D172" s="1">
        <v>2804138</v>
      </c>
      <c r="E172" s="1"/>
      <c r="F172" s="1"/>
      <c r="G172" s="1"/>
      <c r="H172" s="2">
        <f>SUM(C172:G172)</f>
        <v>3341479</v>
      </c>
      <c r="I172" s="2"/>
    </row>
    <row r="173" spans="1:9" ht="15" x14ac:dyDescent="0.25">
      <c r="A173" s="5" t="s">
        <v>193</v>
      </c>
      <c r="B173" s="6" t="s">
        <v>108</v>
      </c>
      <c r="C173" s="1">
        <v>8425846</v>
      </c>
      <c r="D173" s="1">
        <v>19857822</v>
      </c>
      <c r="E173" s="1"/>
      <c r="F173" s="1"/>
      <c r="G173" s="1"/>
      <c r="H173" s="2">
        <f>SUM(C173:G173)</f>
        <v>28283668</v>
      </c>
      <c r="I173" s="2"/>
    </row>
    <row r="174" spans="1:9" ht="15" x14ac:dyDescent="0.25">
      <c r="A174" s="5" t="s">
        <v>194</v>
      </c>
      <c r="B174" s="6" t="s">
        <v>30</v>
      </c>
      <c r="C174" s="1">
        <v>22059424</v>
      </c>
      <c r="D174" s="1">
        <v>34449779</v>
      </c>
      <c r="E174" s="1"/>
      <c r="F174" s="1"/>
      <c r="G174" s="1"/>
      <c r="H174" s="2">
        <f>SUM(C174:G174)</f>
        <v>56509203</v>
      </c>
      <c r="I174" s="2"/>
    </row>
    <row r="175" spans="1:9" ht="15" x14ac:dyDescent="0.25">
      <c r="A175" s="5" t="s">
        <v>195</v>
      </c>
      <c r="B175" s="6" t="s">
        <v>110</v>
      </c>
      <c r="C175" s="1">
        <v>8291474</v>
      </c>
      <c r="D175" s="1">
        <v>4962223</v>
      </c>
      <c r="E175" s="1"/>
      <c r="F175" s="1"/>
      <c r="G175" s="1"/>
      <c r="H175" s="2">
        <f>SUM(C175:G175)</f>
        <v>13253697</v>
      </c>
      <c r="I175" s="2"/>
    </row>
    <row r="176" spans="1:9" ht="15" x14ac:dyDescent="0.25">
      <c r="A176" s="5" t="s">
        <v>196</v>
      </c>
      <c r="B176" s="6" t="s">
        <v>197</v>
      </c>
      <c r="C176" s="1">
        <v>1103704</v>
      </c>
      <c r="D176" s="1">
        <v>1308573</v>
      </c>
      <c r="E176" s="1"/>
      <c r="F176" s="1"/>
      <c r="G176" s="1"/>
      <c r="H176" s="2">
        <f>SUM(C176:G176)</f>
        <v>2412277</v>
      </c>
      <c r="I176" s="2"/>
    </row>
    <row r="177" spans="1:11" ht="15" x14ac:dyDescent="0.25">
      <c r="C177" s="1"/>
      <c r="D177" s="1"/>
      <c r="E177" s="1"/>
      <c r="F177" s="1"/>
      <c r="G177" s="1"/>
      <c r="H177" s="2"/>
      <c r="I177" s="2"/>
    </row>
    <row r="178" spans="1:11" ht="15" x14ac:dyDescent="0.25">
      <c r="A178" s="5" t="s">
        <v>198</v>
      </c>
      <c r="C178" s="1">
        <v>45440530</v>
      </c>
      <c r="D178" s="1">
        <v>137711654</v>
      </c>
      <c r="E178" s="4">
        <v>6956103</v>
      </c>
      <c r="F178" s="1">
        <v>1442962</v>
      </c>
      <c r="G178" s="1"/>
      <c r="H178" s="2"/>
      <c r="I178" s="2">
        <f>SUM(C178:G178)</f>
        <v>191551249</v>
      </c>
      <c r="J178" s="16"/>
    </row>
    <row r="179" spans="1:11" ht="15" x14ac:dyDescent="0.25">
      <c r="A179" s="5" t="s">
        <v>199</v>
      </c>
      <c r="B179" s="6" t="s">
        <v>27</v>
      </c>
      <c r="C179" s="1">
        <v>21486934</v>
      </c>
      <c r="D179" s="1">
        <v>20800200</v>
      </c>
      <c r="E179" s="1"/>
      <c r="F179" s="1"/>
      <c r="G179" s="1"/>
      <c r="H179" s="2">
        <f>SUM(C179:G179)</f>
        <v>42287134</v>
      </c>
      <c r="I179" s="2"/>
    </row>
    <row r="180" spans="1:11" ht="15" x14ac:dyDescent="0.25">
      <c r="A180" s="5" t="s">
        <v>200</v>
      </c>
      <c r="B180" s="6" t="s">
        <v>201</v>
      </c>
      <c r="C180" s="1">
        <v>1182803</v>
      </c>
      <c r="D180" s="1">
        <v>1652167</v>
      </c>
      <c r="E180" s="1"/>
      <c r="F180" s="1"/>
      <c r="G180" s="1"/>
      <c r="H180" s="2">
        <f>SUM(C180:G180)</f>
        <v>2834970</v>
      </c>
      <c r="I180" s="2"/>
    </row>
    <row r="181" spans="1:11" ht="15" x14ac:dyDescent="0.25">
      <c r="A181" s="5" t="s">
        <v>202</v>
      </c>
      <c r="B181" s="6" t="s">
        <v>203</v>
      </c>
      <c r="C181" s="1">
        <v>631223</v>
      </c>
      <c r="D181" s="1">
        <v>660862</v>
      </c>
      <c r="E181" s="1"/>
      <c r="F181" s="1"/>
      <c r="G181" s="1"/>
      <c r="H181" s="2">
        <f>SUM(C181:G181)</f>
        <v>1292085</v>
      </c>
      <c r="I181" s="2"/>
    </row>
    <row r="182" spans="1:11" ht="15" x14ac:dyDescent="0.25">
      <c r="A182" s="5" t="s">
        <v>204</v>
      </c>
      <c r="B182" s="6" t="s">
        <v>205</v>
      </c>
      <c r="C182" s="1">
        <v>116784</v>
      </c>
      <c r="D182" s="1">
        <v>685169</v>
      </c>
      <c r="E182" s="1"/>
      <c r="F182" s="1"/>
      <c r="G182" s="1"/>
      <c r="H182" s="2">
        <f>SUM(C182:G182)</f>
        <v>801953</v>
      </c>
      <c r="I182" s="2"/>
    </row>
    <row r="183" spans="1:11" ht="15" x14ac:dyDescent="0.25">
      <c r="C183" s="1"/>
      <c r="D183" s="1"/>
      <c r="E183" s="1"/>
      <c r="F183" s="1"/>
      <c r="G183" s="1"/>
      <c r="H183" s="2"/>
      <c r="I183" s="2"/>
    </row>
    <row r="184" spans="1:11" ht="15" x14ac:dyDescent="0.25">
      <c r="A184" s="5" t="s">
        <v>206</v>
      </c>
      <c r="C184" s="1">
        <v>1440312440</v>
      </c>
      <c r="D184" s="1">
        <v>681774866</v>
      </c>
      <c r="E184" s="1"/>
      <c r="F184" s="1"/>
      <c r="G184" s="1"/>
      <c r="H184" s="2"/>
      <c r="I184" s="2">
        <f>SUM(C184:G184)</f>
        <v>2122087306</v>
      </c>
    </row>
    <row r="185" spans="1:11" ht="15" x14ac:dyDescent="0.25">
      <c r="A185" s="5" t="s">
        <v>207</v>
      </c>
      <c r="B185" s="6" t="s">
        <v>58</v>
      </c>
      <c r="C185" s="1">
        <v>109760195</v>
      </c>
      <c r="D185" s="1">
        <v>101679006</v>
      </c>
      <c r="E185" s="1"/>
      <c r="F185" s="1"/>
      <c r="G185" s="1"/>
      <c r="H185" s="2">
        <f>SUM(C185:G185)</f>
        <v>211439201</v>
      </c>
      <c r="I185" s="2"/>
    </row>
    <row r="186" spans="1:11" ht="15" x14ac:dyDescent="0.25">
      <c r="A186" s="5" t="s">
        <v>208</v>
      </c>
      <c r="B186" s="6" t="s">
        <v>209</v>
      </c>
      <c r="C186" s="1">
        <v>104671228</v>
      </c>
      <c r="D186" s="1">
        <v>20301264</v>
      </c>
      <c r="E186" s="1"/>
      <c r="F186" s="1"/>
      <c r="G186" s="1"/>
      <c r="H186" s="2">
        <f>SUM(C186:G186)</f>
        <v>124972492</v>
      </c>
      <c r="I186" s="2"/>
    </row>
    <row r="187" spans="1:11" ht="15" x14ac:dyDescent="0.25">
      <c r="A187" s="5" t="s">
        <v>210</v>
      </c>
      <c r="B187" s="6" t="s">
        <v>27</v>
      </c>
      <c r="C187" s="1">
        <v>454072777</v>
      </c>
      <c r="D187" s="1">
        <v>241311009</v>
      </c>
      <c r="E187" s="1"/>
      <c r="F187" s="1"/>
      <c r="G187" s="1"/>
      <c r="H187" s="2">
        <f>SUM(C187:G187)</f>
        <v>695383786</v>
      </c>
      <c r="I187" s="2"/>
    </row>
    <row r="188" spans="1:11" ht="15" x14ac:dyDescent="0.25">
      <c r="A188" s="5" t="s">
        <v>211</v>
      </c>
      <c r="B188" s="6" t="s">
        <v>212</v>
      </c>
      <c r="C188" s="1">
        <v>74393748</v>
      </c>
      <c r="D188" s="1">
        <v>8757799</v>
      </c>
      <c r="E188" s="1"/>
      <c r="F188" s="1"/>
      <c r="G188" s="1"/>
      <c r="H188" s="2">
        <f>SUM(C188:G188)</f>
        <v>83151547</v>
      </c>
      <c r="I188"/>
    </row>
    <row r="189" spans="1:11" ht="15" x14ac:dyDescent="0.25">
      <c r="A189" s="5" t="s">
        <v>213</v>
      </c>
      <c r="B189" s="6" t="s">
        <v>214</v>
      </c>
      <c r="C189" s="1">
        <v>93288041</v>
      </c>
      <c r="D189" s="1">
        <v>12776977</v>
      </c>
      <c r="E189" s="1"/>
      <c r="F189" s="1"/>
      <c r="G189" s="1"/>
      <c r="H189" s="2">
        <f>SUM(C189:G189)</f>
        <v>106065018</v>
      </c>
      <c r="I189"/>
    </row>
    <row r="190" spans="1:11" x14ac:dyDescent="0.2">
      <c r="A190" s="27" t="s">
        <v>215</v>
      </c>
      <c r="B190" s="21" t="s">
        <v>216</v>
      </c>
      <c r="C190" s="28">
        <f>C8+C15+C18+C24+C28+C36+C42+C45+C54+C60+C66++++++++++C70+++++C74+C78+C85+C92+C94+C98+C101+C106+C111+C117+C121+C128+C137+C143+C147+C153+C161+C165+C171+C178+C184</f>
        <v>48855580899</v>
      </c>
      <c r="D190" s="28">
        <f>D8+D15+D18+D24+D28+D36+D42+D45+D54+D60+D66+D70+D74+D78+D85+D92+D94+D98+D101+D106+D111+D117+D121+D128+D137+D143+D147+D153+D161+D165+D171+D178+D184</f>
        <v>25442566990</v>
      </c>
      <c r="E190" s="28">
        <f>E18+E28+E54+E78+E98+E111+E117+E121+E128+E137+E178+E70</f>
        <v>27396646659</v>
      </c>
      <c r="F190" s="28">
        <f>SUM(F8:F187)-F55-F56-F79-F80-F81-F138-F139-F140</f>
        <v>6317656146</v>
      </c>
      <c r="G190" s="28">
        <f>G8+G15+G18+G24+G28+G36+G42+G45+G54+G60+G66+G70+G74+G78+G85+G92+G94+G98+G101+G106+G111+G117+G121+G128+G137+G143+G147+G153+G161+G165+G171+G178+G184</f>
        <v>170911270</v>
      </c>
      <c r="H190" s="21"/>
      <c r="I190" s="28"/>
      <c r="J190" s="23">
        <f>+C190+D190+E190+F190+G190</f>
        <v>108183361964</v>
      </c>
      <c r="K190" s="5" t="s">
        <v>217</v>
      </c>
    </row>
    <row r="191" spans="1:11" x14ac:dyDescent="0.2">
      <c r="A191" s="29" t="s">
        <v>215</v>
      </c>
      <c r="B191" s="30" t="s">
        <v>218</v>
      </c>
      <c r="C191" s="31">
        <f>SUM(C8:C189)-C190</f>
        <v>33348288438</v>
      </c>
      <c r="D191" s="31">
        <f>SUM(D8:D189)-D190</f>
        <v>11947310382</v>
      </c>
      <c r="E191" s="31">
        <f>SUM(E8:E189)-E190</f>
        <v>3609536753</v>
      </c>
      <c r="F191" s="31">
        <f>SUM(F8:F189)-F190</f>
        <v>28979123</v>
      </c>
      <c r="G191" s="31">
        <f>SUM(G8:G189)-G190</f>
        <v>0</v>
      </c>
      <c r="H191" s="31">
        <f>SUM(H9:H189)</f>
        <v>48934114696</v>
      </c>
      <c r="I191" s="32">
        <f>SUM(I8:I190)</f>
        <v>108183361964</v>
      </c>
      <c r="K191" s="16">
        <f>J190-I191</f>
        <v>0</v>
      </c>
    </row>
    <row r="192" spans="1:11" ht="18" customHeight="1" x14ac:dyDescent="0.2">
      <c r="A192" s="33" t="s">
        <v>219</v>
      </c>
      <c r="B192" s="34"/>
      <c r="C192" s="34"/>
      <c r="D192" s="35"/>
      <c r="E192" s="36">
        <f>[1]export_valuations_2022!N76</f>
        <v>18585877037</v>
      </c>
      <c r="F192" s="36">
        <f>[1]export_valuations_2022!N72</f>
        <v>4566793615.29</v>
      </c>
      <c r="G192" s="23" t="s">
        <v>220</v>
      </c>
      <c r="H192" s="23">
        <f>+G191+F191+E191+D191+C191</f>
        <v>48934114696</v>
      </c>
      <c r="J192" s="16"/>
    </row>
    <row r="193" spans="1:9" ht="30" x14ac:dyDescent="0.25">
      <c r="A193" s="33" t="s">
        <v>221</v>
      </c>
      <c r="C193" s="23"/>
      <c r="D193" s="23"/>
      <c r="E193" s="36">
        <f>[1]export_valuations_2022!N77</f>
        <v>100009550</v>
      </c>
      <c r="F193" s="36">
        <f>[1]export_valuations_2022!N73</f>
        <v>22853096.289999999</v>
      </c>
      <c r="G193" s="37" t="s">
        <v>222</v>
      </c>
      <c r="H193" s="35">
        <f>H192+I92</f>
        <v>49994426339</v>
      </c>
      <c r="I193" s="35">
        <f>H192-H191</f>
        <v>0</v>
      </c>
    </row>
    <row r="194" spans="1:9" ht="15" x14ac:dyDescent="0.25">
      <c r="A194" s="38"/>
      <c r="C194" s="42">
        <f>C190+D190</f>
        <v>74298147889</v>
      </c>
      <c r="D194" s="39"/>
      <c r="E194" s="39"/>
      <c r="F194" s="39"/>
      <c r="G194" s="39"/>
      <c r="H194" s="39"/>
      <c r="I194" s="39"/>
    </row>
    <row r="197" spans="1:9" x14ac:dyDescent="0.2">
      <c r="E197" s="18"/>
    </row>
  </sheetData>
  <printOptions gridLines="1"/>
  <pageMargins left="0.7" right="0.7" top="0.75" bottom="0.75" header="0.3" footer="0.3"/>
  <pageSetup scale="55" fitToHeight="0" orientation="landscape" verticalDpi="0" r:id="rId1"/>
  <legacyDrawing r:id="rId2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Chavez, Catrina, DFA</cp:lastModifiedBy>
  <cp:lastPrinted>2024-05-07T15:17:21Z</cp:lastPrinted>
  <dcterms:created xsi:type="dcterms:W3CDTF">2023-05-02T17:51:10Z</dcterms:created>
  <dcterms:modified xsi:type="dcterms:W3CDTF">2024-12-20T19:26:53Z</dcterms:modified>
</cp:coreProperties>
</file>