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EAU\Revenues\General Fund\FY13\June Accrual 2013\"/>
    </mc:Choice>
  </mc:AlternateContent>
  <bookViews>
    <workbookView xWindow="12075" yWindow="285" windowWidth="11925" windowHeight="11280" activeTab="1"/>
  </bookViews>
  <sheets>
    <sheet name="Revenue Detail" sheetId="3" r:id="rId1"/>
    <sheet name="Revenue Summary" sheetId="5" r:id="rId2"/>
  </sheets>
  <externalReferences>
    <externalReference r:id="rId3"/>
  </externalReferences>
  <definedNames>
    <definedName name="_xlnm.Print_Area" localSheetId="0">'Revenue Detail'!$B$2:$R$163</definedName>
    <definedName name="_xlnm.Print_Area" localSheetId="1">'Revenue Summary'!$B$2:$S$17</definedName>
    <definedName name="_xlnm.Print_Titles" localSheetId="0">'Revenue Detail'!$2:$4</definedName>
  </definedNames>
  <calcPr calcId="152511"/>
</workbook>
</file>

<file path=xl/calcChain.xml><?xml version="1.0" encoding="utf-8"?>
<calcChain xmlns="http://schemas.openxmlformats.org/spreadsheetml/2006/main">
  <c r="O151" i="3" l="1"/>
  <c r="O136" i="3"/>
  <c r="P136" i="3"/>
  <c r="O115" i="3"/>
  <c r="P115" i="3"/>
  <c r="O109" i="3"/>
  <c r="O95" i="3"/>
  <c r="P95" i="3"/>
  <c r="P86" i="3"/>
  <c r="P71" i="3"/>
  <c r="P57" i="3"/>
  <c r="P50" i="3"/>
  <c r="P38" i="3"/>
  <c r="P26" i="3"/>
  <c r="Q26" i="3"/>
  <c r="Q8" i="3"/>
  <c r="P151" i="3"/>
  <c r="P109" i="3"/>
  <c r="P8" i="3"/>
  <c r="C151" i="3"/>
  <c r="D151" i="3"/>
  <c r="E151" i="3"/>
  <c r="F151" i="3"/>
  <c r="G151" i="3"/>
  <c r="H151" i="3"/>
  <c r="I151" i="3"/>
  <c r="J151" i="3"/>
  <c r="K151" i="3"/>
  <c r="L151" i="3"/>
  <c r="M151" i="3"/>
  <c r="N151" i="3"/>
  <c r="C136" i="3"/>
  <c r="D136" i="3"/>
  <c r="E136" i="3"/>
  <c r="F136" i="3"/>
  <c r="G136" i="3"/>
  <c r="H136" i="3"/>
  <c r="I136" i="3"/>
  <c r="J136" i="3"/>
  <c r="K136" i="3"/>
  <c r="L136" i="3"/>
  <c r="M136" i="3"/>
  <c r="N136" i="3"/>
  <c r="C115" i="3"/>
  <c r="D115" i="3"/>
  <c r="E115" i="3"/>
  <c r="F115" i="3"/>
  <c r="G115" i="3"/>
  <c r="H115" i="3"/>
  <c r="I115" i="3"/>
  <c r="J115" i="3"/>
  <c r="K115" i="3"/>
  <c r="L115" i="3"/>
  <c r="M115" i="3"/>
  <c r="N115" i="3"/>
  <c r="C109" i="3"/>
  <c r="D109" i="3"/>
  <c r="E109" i="3"/>
  <c r="F109" i="3"/>
  <c r="G109" i="3"/>
  <c r="H109" i="3"/>
  <c r="I109" i="3"/>
  <c r="J109" i="3"/>
  <c r="K109" i="3"/>
  <c r="L109" i="3"/>
  <c r="M109" i="3"/>
  <c r="N109" i="3"/>
  <c r="O33" i="3"/>
  <c r="C95" i="3"/>
  <c r="D95" i="3"/>
  <c r="E95" i="3"/>
  <c r="F95" i="3"/>
  <c r="G95" i="3"/>
  <c r="H95" i="3"/>
  <c r="I95" i="3"/>
  <c r="J95" i="3"/>
  <c r="K95" i="3"/>
  <c r="L95" i="3"/>
  <c r="M95" i="3"/>
  <c r="N95" i="3"/>
  <c r="C86" i="3"/>
  <c r="D86" i="3"/>
  <c r="E86" i="3"/>
  <c r="F86" i="3"/>
  <c r="G86" i="3"/>
  <c r="H86" i="3"/>
  <c r="I86" i="3"/>
  <c r="J86" i="3"/>
  <c r="K86" i="3"/>
  <c r="L86" i="3"/>
  <c r="M86" i="3"/>
  <c r="N86" i="3"/>
  <c r="O86" i="3"/>
  <c r="C71" i="3"/>
  <c r="D71" i="3"/>
  <c r="E71" i="3"/>
  <c r="F71" i="3"/>
  <c r="G71" i="3"/>
  <c r="H71" i="3"/>
  <c r="I71" i="3"/>
  <c r="J71" i="3"/>
  <c r="K71" i="3"/>
  <c r="L71" i="3"/>
  <c r="M71" i="3"/>
  <c r="N71" i="3"/>
  <c r="O71" i="3"/>
  <c r="C57" i="3"/>
  <c r="D57" i="3"/>
  <c r="E57" i="3"/>
  <c r="F57" i="3"/>
  <c r="G57" i="3"/>
  <c r="H57" i="3"/>
  <c r="I57" i="3"/>
  <c r="J57" i="3"/>
  <c r="K57" i="3"/>
  <c r="L57" i="3"/>
  <c r="M57" i="3"/>
  <c r="N57" i="3"/>
  <c r="O57" i="3"/>
  <c r="C50" i="3"/>
  <c r="D50" i="3"/>
  <c r="E50" i="3"/>
  <c r="F50" i="3"/>
  <c r="G50" i="3"/>
  <c r="H50" i="3"/>
  <c r="I50" i="3"/>
  <c r="J50" i="3"/>
  <c r="K50" i="3"/>
  <c r="L50" i="3"/>
  <c r="M50" i="3"/>
  <c r="N50" i="3"/>
  <c r="O50" i="3"/>
  <c r="C38" i="3"/>
  <c r="D38" i="3"/>
  <c r="E38" i="3"/>
  <c r="F38" i="3"/>
  <c r="G38" i="3"/>
  <c r="H38" i="3"/>
  <c r="I38" i="3"/>
  <c r="J38" i="3"/>
  <c r="K38" i="3"/>
  <c r="L38" i="3"/>
  <c r="M38" i="3"/>
  <c r="N38" i="3"/>
  <c r="C26" i="3"/>
  <c r="D26" i="3"/>
  <c r="E26" i="3"/>
  <c r="F26" i="3"/>
  <c r="F28" i="3" s="1"/>
  <c r="G26" i="3"/>
  <c r="H26" i="3"/>
  <c r="I26" i="3"/>
  <c r="J26" i="3"/>
  <c r="K26" i="3"/>
  <c r="L26" i="3"/>
  <c r="M26" i="3"/>
  <c r="N26" i="3"/>
  <c r="N28" i="3" s="1"/>
  <c r="O26" i="3"/>
  <c r="O8" i="3"/>
  <c r="N8" i="3"/>
  <c r="M8" i="3"/>
  <c r="L8" i="3"/>
  <c r="K8" i="3"/>
  <c r="J8" i="3"/>
  <c r="I8" i="3"/>
  <c r="H8" i="3"/>
  <c r="G8" i="3"/>
  <c r="F8" i="3"/>
  <c r="E8" i="3"/>
  <c r="D8" i="3"/>
  <c r="C8" i="3"/>
  <c r="O38" i="3" l="1"/>
  <c r="P138" i="3"/>
  <c r="P97" i="3"/>
  <c r="O138" i="3"/>
  <c r="N138" i="3"/>
  <c r="P28" i="3"/>
  <c r="P52" i="3"/>
  <c r="P63" i="3" s="1"/>
  <c r="P73" i="3" s="1"/>
  <c r="P99" i="3" s="1"/>
  <c r="P140" i="3" s="1"/>
  <c r="P153" i="3" s="1"/>
  <c r="L138" i="3"/>
  <c r="H138" i="3"/>
  <c r="D138" i="3"/>
  <c r="M138" i="3"/>
  <c r="I138" i="3"/>
  <c r="E138" i="3"/>
  <c r="Q28" i="3"/>
  <c r="K28" i="3"/>
  <c r="C28" i="3"/>
  <c r="O28" i="3"/>
  <c r="G28" i="3"/>
  <c r="K138" i="3"/>
  <c r="G138" i="3"/>
  <c r="C138" i="3"/>
  <c r="K52" i="3"/>
  <c r="K63" i="3" s="1"/>
  <c r="G52" i="3"/>
  <c r="G63" i="3" s="1"/>
  <c r="C52" i="3"/>
  <c r="C63" i="3" s="1"/>
  <c r="C73" i="3" s="1"/>
  <c r="O97" i="3"/>
  <c r="K97" i="3"/>
  <c r="G97" i="3"/>
  <c r="C97" i="3"/>
  <c r="J28" i="3"/>
  <c r="M28" i="3"/>
  <c r="M73" i="3" s="1"/>
  <c r="I28" i="3"/>
  <c r="E28" i="3"/>
  <c r="M52" i="3"/>
  <c r="M63" i="3" s="1"/>
  <c r="I52" i="3"/>
  <c r="I63" i="3" s="1"/>
  <c r="E52" i="3"/>
  <c r="E63" i="3" s="1"/>
  <c r="N97" i="3"/>
  <c r="J97" i="3"/>
  <c r="F97" i="3"/>
  <c r="J138" i="3"/>
  <c r="F138" i="3"/>
  <c r="L28" i="3"/>
  <c r="H28" i="3"/>
  <c r="D28" i="3"/>
  <c r="M97" i="3"/>
  <c r="I97" i="3"/>
  <c r="E97" i="3"/>
  <c r="N52" i="3"/>
  <c r="N63" i="3" s="1"/>
  <c r="N73" i="3" s="1"/>
  <c r="J52" i="3"/>
  <c r="J63" i="3" s="1"/>
  <c r="F52" i="3"/>
  <c r="F63" i="3" s="1"/>
  <c r="F73" i="3" s="1"/>
  <c r="L52" i="3"/>
  <c r="L63" i="3" s="1"/>
  <c r="H52" i="3"/>
  <c r="H63" i="3" s="1"/>
  <c r="D52" i="3"/>
  <c r="D63" i="3" s="1"/>
  <c r="L97" i="3"/>
  <c r="H97" i="3"/>
  <c r="D97" i="3"/>
  <c r="O52" i="3"/>
  <c r="O63" i="3" s="1"/>
  <c r="H73" i="3" l="1"/>
  <c r="H99" i="3" s="1"/>
  <c r="H140" i="3" s="1"/>
  <c r="H153" i="3" s="1"/>
  <c r="I73" i="3"/>
  <c r="I99" i="3" s="1"/>
  <c r="I140" i="3" s="1"/>
  <c r="I153" i="3" s="1"/>
  <c r="C99" i="3"/>
  <c r="C140" i="3" s="1"/>
  <c r="C153" i="3" s="1"/>
  <c r="K73" i="3"/>
  <c r="L73" i="3"/>
  <c r="L99" i="3" s="1"/>
  <c r="L140" i="3" s="1"/>
  <c r="L153" i="3" s="1"/>
  <c r="N99" i="3"/>
  <c r="N140" i="3" s="1"/>
  <c r="N153" i="3" s="1"/>
  <c r="K99" i="3"/>
  <c r="K140" i="3" s="1"/>
  <c r="K153" i="3" s="1"/>
  <c r="O73" i="3"/>
  <c r="O99" i="3" s="1"/>
  <c r="O140" i="3" s="1"/>
  <c r="O153" i="3" s="1"/>
  <c r="E73" i="3"/>
  <c r="G73" i="3"/>
  <c r="G99" i="3" s="1"/>
  <c r="G140" i="3" s="1"/>
  <c r="G153" i="3" s="1"/>
  <c r="F99" i="3"/>
  <c r="F140" i="3" s="1"/>
  <c r="F153" i="3" s="1"/>
  <c r="J73" i="3"/>
  <c r="J99" i="3" s="1"/>
  <c r="J140" i="3" s="1"/>
  <c r="J153" i="3" s="1"/>
  <c r="M99" i="3"/>
  <c r="M140" i="3" s="1"/>
  <c r="M153" i="3" s="1"/>
  <c r="E99" i="3"/>
  <c r="E140" i="3" s="1"/>
  <c r="E153" i="3" s="1"/>
  <c r="D73" i="3"/>
  <c r="D99" i="3" s="1"/>
  <c r="D140" i="3" s="1"/>
  <c r="D153" i="3" s="1"/>
  <c r="Q151" i="3" l="1"/>
  <c r="Q136" i="3"/>
  <c r="Q115" i="3"/>
  <c r="Q109" i="3"/>
  <c r="Q95" i="3"/>
  <c r="Q86" i="3"/>
  <c r="Q71" i="3"/>
  <c r="Q61" i="3"/>
  <c r="R61" i="3"/>
  <c r="Q57" i="3"/>
  <c r="Q33" i="3"/>
  <c r="Q38" i="3" s="1"/>
  <c r="Q97" i="3" l="1"/>
  <c r="Q138" i="3"/>
  <c r="M14" i="5" l="1"/>
  <c r="M12" i="5"/>
  <c r="M11" i="5"/>
  <c r="M10" i="5"/>
  <c r="M9" i="5"/>
  <c r="M8" i="5"/>
  <c r="M7" i="5"/>
  <c r="M6" i="5"/>
  <c r="M13" i="5" l="1"/>
  <c r="L14" i="5" l="1"/>
  <c r="L12" i="5"/>
  <c r="L11" i="5"/>
  <c r="L10" i="5"/>
  <c r="L9" i="5"/>
  <c r="L8" i="5"/>
  <c r="L7" i="5"/>
  <c r="L6" i="5"/>
  <c r="L13" i="5" l="1"/>
  <c r="K12" i="5" l="1"/>
  <c r="K11" i="5"/>
  <c r="K10" i="5"/>
  <c r="K9" i="5"/>
  <c r="K8" i="5"/>
  <c r="K7" i="5"/>
  <c r="K6" i="5"/>
  <c r="K14" i="5" l="1"/>
  <c r="K13" i="5" s="1"/>
  <c r="I12" i="5"/>
  <c r="I10" i="5"/>
  <c r="I9" i="5"/>
  <c r="I7" i="5"/>
  <c r="I11" i="5" l="1"/>
  <c r="I6" i="5"/>
  <c r="I8" i="5"/>
  <c r="I14" i="5" l="1"/>
  <c r="I13" i="5" s="1"/>
  <c r="H11" i="5"/>
  <c r="H9" i="5"/>
  <c r="H7" i="5"/>
  <c r="H12" i="5"/>
  <c r="H10" i="5"/>
  <c r="H6" i="5" l="1"/>
  <c r="H8" i="5"/>
  <c r="J12" i="5"/>
  <c r="J11" i="5"/>
  <c r="J10" i="5"/>
  <c r="J9" i="5"/>
  <c r="J7" i="5"/>
  <c r="J6" i="5"/>
  <c r="H14" i="5" l="1"/>
  <c r="H13" i="5" s="1"/>
  <c r="J8" i="5"/>
  <c r="F12" i="5"/>
  <c r="G12" i="5"/>
  <c r="G11" i="5"/>
  <c r="F10" i="5"/>
  <c r="G10" i="5"/>
  <c r="F9" i="5"/>
  <c r="G9" i="5"/>
  <c r="G6" i="5"/>
  <c r="J14" i="5" l="1"/>
  <c r="J13" i="5" s="1"/>
  <c r="F11" i="5"/>
  <c r="G7" i="5"/>
  <c r="F6" i="5"/>
  <c r="R8" i="3"/>
  <c r="F7" i="5"/>
  <c r="R26" i="3"/>
  <c r="R38" i="3"/>
  <c r="Q48" i="3"/>
  <c r="Q50" i="3" s="1"/>
  <c r="R50" i="3"/>
  <c r="R57" i="3"/>
  <c r="R71" i="3"/>
  <c r="Q52" i="3" l="1"/>
  <c r="Q63" i="3" s="1"/>
  <c r="Q73" i="3" s="1"/>
  <c r="Q99" i="3" s="1"/>
  <c r="Q140" i="3" s="1"/>
  <c r="Q153" i="3" s="1"/>
  <c r="F8" i="5"/>
  <c r="G8" i="5"/>
  <c r="R28" i="3"/>
  <c r="R52" i="3"/>
  <c r="R63" i="3" s="1"/>
  <c r="N12" i="5"/>
  <c r="N10" i="5"/>
  <c r="O12" i="5"/>
  <c r="O10" i="5"/>
  <c r="C6" i="5"/>
  <c r="D6" i="5"/>
  <c r="R136" i="3"/>
  <c r="E12" i="5"/>
  <c r="E11" i="5"/>
  <c r="R115" i="3"/>
  <c r="C12" i="5"/>
  <c r="D12" i="5"/>
  <c r="C11" i="5"/>
  <c r="D11" i="5"/>
  <c r="R109" i="3"/>
  <c r="Q11" i="5" s="1"/>
  <c r="R95" i="3"/>
  <c r="R86" i="3"/>
  <c r="C10" i="5"/>
  <c r="D10" i="5"/>
  <c r="Q10" i="5"/>
  <c r="C9" i="5"/>
  <c r="D9" i="5"/>
  <c r="C7" i="5"/>
  <c r="R151" i="3"/>
  <c r="P12" i="5"/>
  <c r="E10" i="5"/>
  <c r="E9" i="5"/>
  <c r="E7" i="5"/>
  <c r="E6" i="5"/>
  <c r="N7" i="5"/>
  <c r="O7" i="5"/>
  <c r="O6" i="5"/>
  <c r="N6" i="5"/>
  <c r="Q7" i="5"/>
  <c r="Q6" i="5"/>
  <c r="O11" i="5"/>
  <c r="N11" i="5"/>
  <c r="P10" i="5"/>
  <c r="O9" i="5"/>
  <c r="N9" i="5"/>
  <c r="Q9" i="5"/>
  <c r="P7" i="5"/>
  <c r="P6" i="5"/>
  <c r="O8" i="5"/>
  <c r="N8" i="5"/>
  <c r="O14" i="5" l="1"/>
  <c r="O13" i="5" s="1"/>
  <c r="R97" i="3"/>
  <c r="N14" i="5"/>
  <c r="G14" i="5"/>
  <c r="G13" i="5" s="1"/>
  <c r="S12" i="5"/>
  <c r="P11" i="5"/>
  <c r="D8" i="5"/>
  <c r="Q8" i="5"/>
  <c r="P8" i="5"/>
  <c r="S11" i="5"/>
  <c r="R12" i="5"/>
  <c r="R138" i="3"/>
  <c r="Q12" i="5"/>
  <c r="R11" i="5"/>
  <c r="R10" i="5"/>
  <c r="S6" i="5"/>
  <c r="R8" i="5"/>
  <c r="S10" i="5"/>
  <c r="R6" i="5"/>
  <c r="R9" i="5"/>
  <c r="S9" i="5"/>
  <c r="S7" i="5"/>
  <c r="R7" i="5"/>
  <c r="S8" i="5"/>
  <c r="C8" i="5"/>
  <c r="P9" i="5"/>
  <c r="R73" i="3"/>
  <c r="D7" i="5"/>
  <c r="E8" i="5"/>
  <c r="F14" i="5" l="1"/>
  <c r="F13" i="5" s="1"/>
  <c r="R99" i="3"/>
  <c r="R140" i="3" s="1"/>
  <c r="Q14" i="5" s="1"/>
  <c r="Q13" i="5" s="1"/>
  <c r="S14" i="5"/>
  <c r="R14" i="5"/>
  <c r="N13" i="5"/>
  <c r="R13" i="5" s="1"/>
  <c r="P14" i="5" l="1"/>
  <c r="P13" i="5" s="1"/>
  <c r="R153" i="3"/>
  <c r="S13" i="5"/>
  <c r="C14" i="5"/>
  <c r="C13" i="5" s="1"/>
  <c r="D14" i="5"/>
  <c r="D13" i="5" s="1"/>
  <c r="E14" i="5"/>
  <c r="E13" i="5" s="1"/>
</calcChain>
</file>

<file path=xl/sharedStrings.xml><?xml version="1.0" encoding="utf-8"?>
<sst xmlns="http://schemas.openxmlformats.org/spreadsheetml/2006/main" count="145" uniqueCount="141">
  <si>
    <t>SUBTOTAL Gen Sales Taxes</t>
  </si>
  <si>
    <t>Selective Sales Taxes</t>
  </si>
  <si>
    <t>SUBTOTAL Sel Sales Taxes</t>
  </si>
  <si>
    <t>TOTAL Gen/Sel Sales Taxes</t>
  </si>
  <si>
    <t>INCOME TAXES</t>
  </si>
  <si>
    <t>SUBTOTAL Gross Pers Income</t>
  </si>
  <si>
    <t>TOTAL Other Income Taxes</t>
  </si>
  <si>
    <t>TOTAL INCOME TAXES</t>
  </si>
  <si>
    <t>TOTAL TAXES</t>
  </si>
  <si>
    <t>LICENSE FEES</t>
  </si>
  <si>
    <t>SUB TOTAL</t>
  </si>
  <si>
    <t>Sub total other license fees</t>
  </si>
  <si>
    <t>TOTAL LICENSE FEES</t>
  </si>
  <si>
    <t>TOTAL TAXES/LICENSE FEES</t>
  </si>
  <si>
    <t>OTHER REVENUE SOURCES</t>
  </si>
  <si>
    <t>INTEREST EARNINGS</t>
  </si>
  <si>
    <t>TOTAL Interest Earnings</t>
  </si>
  <si>
    <t>RENTS AND ROYALTIES</t>
  </si>
  <si>
    <t>TOTAL Rents/Royalties</t>
  </si>
  <si>
    <t>MISCELLANEOUS RECEIPTS</t>
  </si>
  <si>
    <t>TOTAL MISCELLANEOUS FEES</t>
  </si>
  <si>
    <t>TOTAL - OTHER REVENUE SOURCES</t>
  </si>
  <si>
    <t>TOTAL RECURRING REVENUES</t>
  </si>
  <si>
    <t>NON-RECURRING REVENUES</t>
  </si>
  <si>
    <t>Miscellaneous Revenues ( State Aircraft)</t>
  </si>
  <si>
    <t>TOTAL NON-RECURRING REVENUES</t>
  </si>
  <si>
    <t>Current Fiscal Year to Date</t>
  </si>
  <si>
    <t>Prior Fiscal Year to Date</t>
  </si>
  <si>
    <t>Prior Year Full Fiscal Year</t>
  </si>
  <si>
    <t>Gross Receipts Tax</t>
  </si>
  <si>
    <t xml:space="preserve">Bed Surcharge </t>
  </si>
  <si>
    <t>Tobacco and Cigarette Tax</t>
  </si>
  <si>
    <t>Alcoholic Beverage Tax</t>
  </si>
  <si>
    <t>Fire Protection Fund Reversions</t>
  </si>
  <si>
    <t>Franchise Fees</t>
  </si>
  <si>
    <t xml:space="preserve">Racing receipts </t>
  </si>
  <si>
    <t>Private Car Tax</t>
  </si>
  <si>
    <t xml:space="preserve">Motor vehicle excise tax </t>
  </si>
  <si>
    <t xml:space="preserve">Gaming Tax </t>
  </si>
  <si>
    <t xml:space="preserve">Leased Vehicles Surcharge </t>
  </si>
  <si>
    <t>Telecommunications Relay Surcharge</t>
  </si>
  <si>
    <t xml:space="preserve">Boat excise tax </t>
  </si>
  <si>
    <t xml:space="preserve">Gross Withholding </t>
  </si>
  <si>
    <t xml:space="preserve">PIT-Final Settlements </t>
  </si>
  <si>
    <t xml:space="preserve">PIT-Estimated Payments </t>
  </si>
  <si>
    <t xml:space="preserve">PIT TAA - Oil &amp; Gas Withholding </t>
  </si>
  <si>
    <t xml:space="preserve">Less:  Trsf PIT Suspense </t>
  </si>
  <si>
    <t>Less:  Trsf Retiree Health Care</t>
  </si>
  <si>
    <t>Less:  Refunds/other adj.</t>
  </si>
  <si>
    <t xml:space="preserve">Less:  Legislative Retirement </t>
  </si>
  <si>
    <t xml:space="preserve">Less:  Refunds/other adjustments  </t>
  </si>
  <si>
    <t xml:space="preserve">Corporate Income Tax -Gross </t>
  </si>
  <si>
    <t>Net Corporate Income Tax</t>
  </si>
  <si>
    <t>Net Personal Income Tax</t>
  </si>
  <si>
    <t xml:space="preserve">Estate Taxes </t>
  </si>
  <si>
    <t>Resources excise tax</t>
  </si>
  <si>
    <t>Natural Gas Processors Tax</t>
  </si>
  <si>
    <t xml:space="preserve">Financial institution receipts </t>
  </si>
  <si>
    <t xml:space="preserve">Manufactured housing receipts </t>
  </si>
  <si>
    <t xml:space="preserve">Construction industries receipts </t>
  </si>
  <si>
    <t xml:space="preserve">Securities receipts </t>
  </si>
  <si>
    <t>Gaming License and Permit Fees</t>
  </si>
  <si>
    <t xml:space="preserve">Corporate Filing </t>
  </si>
  <si>
    <t xml:space="preserve">Licensure of Health Facilities </t>
  </si>
  <si>
    <t xml:space="preserve">Pipeline fees </t>
  </si>
  <si>
    <t>Mtr. Veh. Misc.</t>
  </si>
  <si>
    <t xml:space="preserve">State Engineers Fees  </t>
  </si>
  <si>
    <t xml:space="preserve">Drivers Training </t>
  </si>
  <si>
    <t xml:space="preserve">Sev Tax Income Fund  </t>
  </si>
  <si>
    <t xml:space="preserve">Tobacco Settlement Investment Income </t>
  </si>
  <si>
    <t xml:space="preserve">MVD Penalty Assessment </t>
  </si>
  <si>
    <t xml:space="preserve">Birth/Death Certificates </t>
  </si>
  <si>
    <t>District Judges' Rec  Court Costs</t>
  </si>
  <si>
    <t xml:space="preserve">Notary Public fees </t>
  </si>
  <si>
    <t xml:space="preserve">Media Lease Payments </t>
  </si>
  <si>
    <t xml:space="preserve">Legislative Receipts </t>
  </si>
  <si>
    <t xml:space="preserve">Supreme Court Fees </t>
  </si>
  <si>
    <t>Unclaimed Property</t>
  </si>
  <si>
    <t>Small City Assistance Reversion</t>
  </si>
  <si>
    <t>Workers Compensation filing fees</t>
  </si>
  <si>
    <t xml:space="preserve">Environment Dept. filing fees </t>
  </si>
  <si>
    <t>Miscellaneous - Restitution Payments</t>
  </si>
  <si>
    <t>Misc. Revenues-TRD &gt;60day Non Beneficary</t>
  </si>
  <si>
    <t>Less PIT Refunds, RHCA, Legis Retirement</t>
  </si>
  <si>
    <t xml:space="preserve">Fines &amp; Forfeitures </t>
  </si>
  <si>
    <t xml:space="preserve">Land Office Inc. </t>
  </si>
  <si>
    <t>Federal Mineral Leasing</t>
  </si>
  <si>
    <t xml:space="preserve">Perm.Fund Income </t>
  </si>
  <si>
    <t>(1) All figures on modified accrual basis accounting.</t>
  </si>
  <si>
    <t>Appropriation Account Revenue:</t>
  </si>
  <si>
    <t>Public Defender(Non-indigent reimb.)</t>
  </si>
  <si>
    <t>Interest Earnings</t>
  </si>
  <si>
    <t>Other</t>
  </si>
  <si>
    <t>Personal Income Tax</t>
  </si>
  <si>
    <t>Corporate Income Tax</t>
  </si>
  <si>
    <t>Budget Estimate Full Fiscal Year</t>
  </si>
  <si>
    <t>Mineral Rents/Royalties</t>
  </si>
  <si>
    <t>Summary by Major Revenue Category</t>
  </si>
  <si>
    <t>Amount</t>
  </si>
  <si>
    <t>Percent</t>
  </si>
  <si>
    <t>Year to Date Change</t>
  </si>
  <si>
    <t>General Sales Tax</t>
  </si>
  <si>
    <t xml:space="preserve"> Fiscal Year</t>
  </si>
  <si>
    <t>Budget Estimates Full</t>
  </si>
  <si>
    <t xml:space="preserve">Prior Year Full </t>
  </si>
  <si>
    <t>Fiscal Year</t>
  </si>
  <si>
    <t xml:space="preserve">Prior Fiscal </t>
  </si>
  <si>
    <t>Year to Date</t>
  </si>
  <si>
    <t xml:space="preserve">Current Fiscal </t>
  </si>
  <si>
    <t>Source: DFA Financial Control Division</t>
  </si>
  <si>
    <t xml:space="preserve">TRIBAL GAMING REVENUE SHARING </t>
  </si>
  <si>
    <t>Public Utilities</t>
  </si>
  <si>
    <t>Corporate Special</t>
  </si>
  <si>
    <t>MINERAL PRODUCTION TAXES</t>
  </si>
  <si>
    <t>TOTAL Mineral Production Taxes</t>
  </si>
  <si>
    <t>Fiduciary Tax</t>
  </si>
  <si>
    <t>Selective Sales Tax</t>
  </si>
  <si>
    <t>Mineral Production Taxes</t>
  </si>
  <si>
    <t xml:space="preserve">Alcohol and Gaming </t>
  </si>
  <si>
    <t xml:space="preserve">7% Oil Conservation Tax </t>
  </si>
  <si>
    <t>Current Month</t>
  </si>
  <si>
    <t>Source: DFA Financial Control Division and August 2013 Consensus Revenue Estimate</t>
  </si>
  <si>
    <t>FY13 General Fund Report - June 2013 Accruals (1)</t>
  </si>
  <si>
    <t>FY13 Appropriation Account Revenue - June 2013 Accruals (1)</t>
  </si>
  <si>
    <t>(3) Gasoline tax revenues are expected to be negative in FY13 due to a distribution adjustment resulting from an overpayment in FY12.</t>
  </si>
  <si>
    <t xml:space="preserve">(4) FY12 includes $11.4 million transfer for solvency. </t>
  </si>
  <si>
    <t>(5) Reversions are included as recurring revenue in the consensus revenue forecast.</t>
  </si>
  <si>
    <t xml:space="preserve">(6) FY13 forecast includes $3.3 million negative adjustment resulting from acceleration of tax collection through the tax amnesty program, $1.8 million negative adjustment for 2013 legislation, and $45 million positive adjustment for acceleration of personal income tax payments in response to federal tax changes. </t>
  </si>
  <si>
    <t xml:space="preserve">(7) Total excludes reversions to Operating Reserve and Appropriation Contingency Fund, Tobacco Settlement Investment Income, and Tobacco Settlement revenues. </t>
  </si>
  <si>
    <t xml:space="preserve">Compensating  Tax </t>
  </si>
  <si>
    <t>Insurance Premiums Tax (2)</t>
  </si>
  <si>
    <t>Gasoline Tax (3)</t>
  </si>
  <si>
    <t>Oil &amp; Gas School Tax (2)</t>
  </si>
  <si>
    <t>Earnings on State Balances (2)</t>
  </si>
  <si>
    <t>Miscellaneous Transfers (4)</t>
  </si>
  <si>
    <t>Reversions (5)</t>
  </si>
  <si>
    <t>Misc. Revenues (6)</t>
  </si>
  <si>
    <t>GRAND TOTAL REVENUES (7)</t>
  </si>
  <si>
    <t>Small County Assistance Reversion (2)</t>
  </si>
  <si>
    <t>Law Enforcement Protection (2)</t>
  </si>
  <si>
    <t>(2) Preliminary figure. June 2013 accruals for insurance premiums tax, oil and gas school tax, earnings on state balances, small county assistance reversion, and law enforcement protection fund were unavailable at time of publication. June 2012 amounts for these revenues were excluded from year over year comparisons to preserve consistency.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</si>
</sst>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43" formatCode="_(* #,##0.00_);_(* \(#,##0.00\);_(* &quot;-&quot;??_);_(@_)"/>
    <numFmt numFmtId="164" formatCode="_(* #,##0_);_(* \(#,##0\);_(* &quot;-&quot;??_);_(@_)"/>
    <numFmt numFmtId="165" formatCode="0.0%"/>
  </numFmts>
  <fonts count="6" x14ac:knownFonts="1">
    <font>
      <sz val="11"/>
      <color theme="1"/>
      <name val="Calibri"/>
      <family val="2"/>
      <scheme val="minor"/>
    </font>
    <font>
      <sz val="11"/>
      <color indexed="8"/>
      <name val="Calibri"/>
      <family val="2"/>
    </font>
    <font>
      <b/>
      <sz val="11"/>
      <color indexed="8"/>
      <name val="Calibri"/>
      <family val="2"/>
    </font>
    <font>
      <b/>
      <sz val="12"/>
      <color indexed="8"/>
      <name val="Calibri"/>
      <family val="2"/>
    </font>
    <font>
      <sz val="9"/>
      <color indexed="8"/>
      <name val="Calibri"/>
      <family val="2"/>
    </font>
    <font>
      <sz val="8"/>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2" fillId="0" borderId="0" xfId="0" applyFont="1" applyAlignment="1">
      <alignment horizontal="center" wrapText="1"/>
    </xf>
    <xf numFmtId="164" fontId="0" fillId="0" borderId="0" xfId="1" applyNumberFormat="1" applyFont="1"/>
    <xf numFmtId="164" fontId="0" fillId="0" borderId="0" xfId="0" applyNumberFormat="1"/>
    <xf numFmtId="0" fontId="0" fillId="0" borderId="0" xfId="0" applyBorder="1"/>
    <xf numFmtId="164" fontId="0" fillId="0" borderId="0" xfId="1" applyNumberFormat="1" applyFont="1" applyBorder="1"/>
    <xf numFmtId="0" fontId="2" fillId="0" borderId="0" xfId="0" applyFont="1"/>
    <xf numFmtId="8" fontId="2" fillId="0" borderId="0" xfId="0" applyNumberFormat="1" applyFont="1"/>
    <xf numFmtId="164" fontId="0" fillId="0" borderId="0" xfId="0" applyNumberFormat="1" applyBorder="1"/>
    <xf numFmtId="0" fontId="4" fillId="0" borderId="0" xfId="0" applyFont="1"/>
    <xf numFmtId="164" fontId="1" fillId="0" borderId="0" xfId="1" applyNumberFormat="1" applyFont="1" applyBorder="1"/>
    <xf numFmtId="164" fontId="2" fillId="0" borderId="0" xfId="1" applyNumberFormat="1" applyFont="1" applyBorder="1"/>
    <xf numFmtId="164" fontId="2" fillId="0" borderId="0" xfId="1" applyNumberFormat="1" applyFont="1" applyBorder="1" applyAlignment="1">
      <alignment horizontal="center" wrapText="1"/>
    </xf>
    <xf numFmtId="0" fontId="2" fillId="0" borderId="0" xfId="0" applyFont="1" applyBorder="1" applyAlignment="1">
      <alignment horizontal="center" wrapText="1"/>
    </xf>
    <xf numFmtId="164" fontId="0" fillId="0" borderId="0" xfId="2" applyNumberFormat="1" applyFont="1" applyFill="1" applyBorder="1" applyProtection="1"/>
    <xf numFmtId="164" fontId="2" fillId="0" borderId="0" xfId="1" applyNumberFormat="1" applyFont="1" applyFill="1" applyBorder="1"/>
    <xf numFmtId="164" fontId="0" fillId="0" borderId="0" xfId="1" applyNumberFormat="1" applyFont="1" applyFill="1" applyBorder="1"/>
    <xf numFmtId="0" fontId="0" fillId="0" borderId="0" xfId="0" applyFill="1" applyBorder="1"/>
    <xf numFmtId="0" fontId="0" fillId="0" borderId="0" xfId="0" applyFill="1"/>
    <xf numFmtId="164" fontId="0" fillId="0" borderId="0" xfId="1" applyNumberFormat="1" applyFont="1" applyFill="1"/>
    <xf numFmtId="0" fontId="0" fillId="0" borderId="0" xfId="0" applyBorder="1" applyAlignment="1">
      <alignment horizontal="center"/>
    </xf>
    <xf numFmtId="17" fontId="2" fillId="0" borderId="0" xfId="0" applyNumberFormat="1" applyFont="1" applyBorder="1" applyAlignment="1">
      <alignment horizontal="center" wrapText="1"/>
    </xf>
    <xf numFmtId="0" fontId="3" fillId="0" borderId="0" xfId="0" applyFont="1" applyBorder="1" applyAlignment="1">
      <alignment horizontal="left" wrapText="1"/>
    </xf>
    <xf numFmtId="0" fontId="0" fillId="0" borderId="0" xfId="0" applyFont="1" applyBorder="1" applyAlignment="1">
      <alignment horizontal="left"/>
    </xf>
    <xf numFmtId="165" fontId="0" fillId="0" borderId="0" xfId="3" applyNumberFormat="1" applyFont="1" applyFill="1" applyBorder="1" applyAlignment="1">
      <alignment horizontal="right"/>
    </xf>
    <xf numFmtId="0" fontId="0" fillId="0" borderId="0" xfId="0" applyBorder="1" applyAlignment="1">
      <alignment horizontal="left"/>
    </xf>
    <xf numFmtId="17" fontId="2" fillId="0" borderId="0" xfId="0" applyNumberFormat="1" applyFont="1" applyFill="1" applyBorder="1" applyAlignment="1">
      <alignment horizontal="center" wrapText="1"/>
    </xf>
    <xf numFmtId="0" fontId="2" fillId="0" borderId="0" xfId="0" applyFont="1" applyFill="1" applyBorder="1" applyAlignment="1">
      <alignment horizontal="center" wrapText="1"/>
    </xf>
    <xf numFmtId="0" fontId="2" fillId="0" borderId="0" xfId="0" applyFont="1" applyBorder="1" applyAlignment="1">
      <alignment horizontal="left"/>
    </xf>
    <xf numFmtId="0" fontId="0" fillId="0" borderId="0" xfId="0" applyFill="1" applyBorder="1" applyAlignment="1">
      <alignment horizontal="left"/>
    </xf>
    <xf numFmtId="164" fontId="0" fillId="0" borderId="0" xfId="2" applyNumberFormat="1" applyFont="1" applyFill="1" applyBorder="1" applyAlignment="1" applyProtection="1">
      <alignment horizontal="center"/>
    </xf>
    <xf numFmtId="0" fontId="0" fillId="0" borderId="1" xfId="0" applyFont="1" applyBorder="1" applyAlignment="1">
      <alignment horizontal="left"/>
    </xf>
    <xf numFmtId="164" fontId="1" fillId="0" borderId="1" xfId="1" applyNumberFormat="1" applyFont="1" applyBorder="1"/>
    <xf numFmtId="164" fontId="0" fillId="0" borderId="1" xfId="0" applyNumberFormat="1" applyBorder="1"/>
    <xf numFmtId="165" fontId="0" fillId="0" borderId="1" xfId="3" applyNumberFormat="1" applyFont="1" applyFill="1" applyBorder="1" applyAlignment="1">
      <alignment horizontal="right"/>
    </xf>
    <xf numFmtId="0" fontId="3" fillId="0" borderId="0" xfId="0" applyFont="1" applyBorder="1" applyAlignment="1">
      <alignment horizontal="center"/>
    </xf>
    <xf numFmtId="0" fontId="0" fillId="0" borderId="0" xfId="0" applyBorder="1" applyAlignment="1">
      <alignment wrapText="1"/>
    </xf>
    <xf numFmtId="0" fontId="0" fillId="0" borderId="0" xfId="0" applyFill="1" applyBorder="1" applyAlignment="1">
      <alignment horizontal="left" wrapText="1"/>
    </xf>
    <xf numFmtId="0" fontId="0" fillId="0" borderId="0" xfId="0" applyFill="1" applyBorder="1" applyAlignment="1">
      <alignment wrapText="1"/>
    </xf>
    <xf numFmtId="0" fontId="0" fillId="0" borderId="0" xfId="0" applyBorder="1" applyAlignment="1">
      <alignment horizontal="center"/>
    </xf>
    <xf numFmtId="0" fontId="2" fillId="0" borderId="0" xfId="0" applyFont="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AU\Revenues\General%20Fund\FY13\DRAFT%20DFA%20Est%20FY13%201231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racking Model"/>
      <sheetName val="last update"/>
      <sheetName val="difference from last update"/>
      <sheetName val="Track start"/>
      <sheetName val="difference from Track start"/>
      <sheetName val="Share History"/>
      <sheetName val="avg monthly shares"/>
      <sheetName val="FCD Diff"/>
      <sheetName val="Next Most Recent FCD"/>
      <sheetName val="Most Recent FCD"/>
      <sheetName val="Methodology"/>
    </sheetNames>
    <sheetDataSet>
      <sheetData sheetId="0" refreshError="1"/>
      <sheetData sheetId="1">
        <row r="34">
          <cell r="Q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8">
          <cell r="Q68">
            <v>0</v>
          </cell>
        </row>
      </sheetData>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S256"/>
  <sheetViews>
    <sheetView showGridLines="0" zoomScaleNormal="100" zoomScaleSheetLayoutView="100" workbookViewId="0">
      <selection activeCell="T1" sqref="T1:U1048576"/>
    </sheetView>
  </sheetViews>
  <sheetFormatPr defaultRowHeight="15" x14ac:dyDescent="0.25"/>
  <cols>
    <col min="1" max="1" width="3.7109375" customWidth="1"/>
    <col min="2" max="2" width="36.85546875" customWidth="1"/>
    <col min="3" max="11" width="14.42578125" style="18" hidden="1" customWidth="1"/>
    <col min="12" max="13" width="15.5703125" style="18" hidden="1" customWidth="1"/>
    <col min="14" max="14" width="15.5703125" style="18" bestFit="1" customWidth="1"/>
    <col min="15" max="15" width="17.28515625" style="18" bestFit="1" customWidth="1"/>
    <col min="16" max="16" width="18.28515625" style="18" bestFit="1" customWidth="1"/>
    <col min="17" max="17" width="14.42578125" style="2" customWidth="1"/>
    <col min="18" max="18" width="14.42578125" customWidth="1"/>
  </cols>
  <sheetData>
    <row r="2" spans="2:18" ht="15.75" x14ac:dyDescent="0.25">
      <c r="B2" s="35" t="s">
        <v>122</v>
      </c>
      <c r="C2" s="35"/>
      <c r="D2" s="35"/>
      <c r="E2" s="35"/>
      <c r="F2" s="35"/>
      <c r="G2" s="35"/>
      <c r="H2" s="35"/>
      <c r="I2" s="35"/>
      <c r="J2" s="35"/>
      <c r="K2" s="35"/>
      <c r="L2" s="35"/>
      <c r="M2" s="35"/>
      <c r="N2" s="35"/>
      <c r="O2" s="35"/>
      <c r="P2" s="35"/>
      <c r="Q2" s="35"/>
      <c r="R2" s="35"/>
    </row>
    <row r="3" spans="2:18" ht="21" customHeight="1" x14ac:dyDescent="0.25">
      <c r="B3" s="4"/>
      <c r="C3" s="17"/>
      <c r="D3" s="17"/>
      <c r="E3" s="17"/>
      <c r="F3" s="17"/>
      <c r="G3" s="17"/>
      <c r="H3" s="17"/>
      <c r="I3" s="17"/>
      <c r="J3" s="17"/>
      <c r="K3" s="17"/>
      <c r="L3" s="17"/>
      <c r="M3" s="17"/>
      <c r="N3" s="17"/>
      <c r="O3" s="17"/>
      <c r="P3" s="17"/>
      <c r="Q3" s="5"/>
      <c r="R3" s="4"/>
    </row>
    <row r="4" spans="2:18" s="1" customFormat="1" ht="45" x14ac:dyDescent="0.25">
      <c r="B4" s="22" t="s">
        <v>89</v>
      </c>
      <c r="C4" s="21">
        <v>41091</v>
      </c>
      <c r="D4" s="21">
        <v>41122</v>
      </c>
      <c r="E4" s="26">
        <v>41153</v>
      </c>
      <c r="F4" s="26">
        <v>41183</v>
      </c>
      <c r="G4" s="26">
        <v>41214</v>
      </c>
      <c r="H4" s="26">
        <v>41244</v>
      </c>
      <c r="I4" s="26">
        <v>41275</v>
      </c>
      <c r="J4" s="26">
        <v>41318</v>
      </c>
      <c r="K4" s="26">
        <v>41346</v>
      </c>
      <c r="L4" s="26">
        <v>41365</v>
      </c>
      <c r="M4" s="26">
        <v>41395</v>
      </c>
      <c r="N4" s="26" t="s">
        <v>120</v>
      </c>
      <c r="O4" s="27" t="s">
        <v>26</v>
      </c>
      <c r="P4" s="27" t="s">
        <v>27</v>
      </c>
      <c r="Q4" s="12" t="s">
        <v>95</v>
      </c>
      <c r="R4" s="13" t="s">
        <v>28</v>
      </c>
    </row>
    <row r="5" spans="2:18" x14ac:dyDescent="0.25">
      <c r="B5" s="25" t="s">
        <v>29</v>
      </c>
      <c r="C5" s="14">
        <v>157566993.30999997</v>
      </c>
      <c r="D5" s="14">
        <v>166095890.73000002</v>
      </c>
      <c r="E5" s="14">
        <v>137680680.05999997</v>
      </c>
      <c r="F5" s="14">
        <v>168370998.49000001</v>
      </c>
      <c r="G5" s="14">
        <v>162885791.16999999</v>
      </c>
      <c r="H5" s="14">
        <v>169455936.22999999</v>
      </c>
      <c r="I5" s="14">
        <v>152803537.5</v>
      </c>
      <c r="J5" s="14">
        <v>147374896.31999999</v>
      </c>
      <c r="K5" s="14">
        <v>150705492.43000001</v>
      </c>
      <c r="L5" s="16">
        <v>160149295.19000003</v>
      </c>
      <c r="M5" s="16">
        <v>162217578.22999999</v>
      </c>
      <c r="N5" s="14">
        <v>177405649.84000003</v>
      </c>
      <c r="O5" s="14">
        <v>1912712739.5</v>
      </c>
      <c r="P5" s="14">
        <v>1924826031.8800004</v>
      </c>
      <c r="Q5" s="14">
        <v>1922000000</v>
      </c>
      <c r="R5" s="14">
        <v>1928468880.2200003</v>
      </c>
    </row>
    <row r="6" spans="2:18" x14ac:dyDescent="0.25">
      <c r="B6" s="25" t="s">
        <v>129</v>
      </c>
      <c r="C6" s="14">
        <v>5341581.93</v>
      </c>
      <c r="D6" s="14">
        <v>6374348.3700000001</v>
      </c>
      <c r="E6" s="14">
        <v>3517012.41</v>
      </c>
      <c r="F6" s="14">
        <v>5651124.2999999998</v>
      </c>
      <c r="G6" s="14">
        <v>-501662.87</v>
      </c>
      <c r="H6" s="14">
        <v>6207587.7000000002</v>
      </c>
      <c r="I6" s="14">
        <v>5182494.2699999996</v>
      </c>
      <c r="J6" s="14">
        <v>-449193.44999999995</v>
      </c>
      <c r="K6" s="14">
        <v>3893805.57</v>
      </c>
      <c r="L6" s="16">
        <v>4369887.9799999995</v>
      </c>
      <c r="M6" s="16">
        <v>5929191.2699999996</v>
      </c>
      <c r="N6" s="14">
        <v>5147978.46</v>
      </c>
      <c r="O6" s="14">
        <v>50664155.93999999</v>
      </c>
      <c r="P6" s="14">
        <v>62034862.339999989</v>
      </c>
      <c r="Q6" s="14">
        <v>52500000</v>
      </c>
      <c r="R6" s="14">
        <v>62066209.949999996</v>
      </c>
    </row>
    <row r="7" spans="2:18" x14ac:dyDescent="0.25">
      <c r="B7" s="25"/>
      <c r="C7" s="14"/>
      <c r="D7" s="14"/>
      <c r="E7" s="14"/>
      <c r="F7" s="14"/>
      <c r="G7" s="14"/>
      <c r="H7" s="14"/>
      <c r="I7" s="14"/>
      <c r="J7" s="14"/>
      <c r="K7" s="14"/>
      <c r="L7" s="16"/>
      <c r="M7" s="16"/>
      <c r="N7" s="14"/>
      <c r="O7" s="14"/>
      <c r="P7" s="14"/>
      <c r="Q7" s="14"/>
      <c r="R7" s="14"/>
    </row>
    <row r="8" spans="2:18" s="6" customFormat="1" x14ac:dyDescent="0.25">
      <c r="B8" s="28" t="s">
        <v>0</v>
      </c>
      <c r="C8" s="15">
        <f t="shared" ref="C8:P8" si="0">SUM(C5:C7)</f>
        <v>162908575.23999998</v>
      </c>
      <c r="D8" s="15">
        <f t="shared" si="0"/>
        <v>172470239.10000002</v>
      </c>
      <c r="E8" s="15">
        <f t="shared" si="0"/>
        <v>141197692.46999997</v>
      </c>
      <c r="F8" s="15">
        <f t="shared" si="0"/>
        <v>174022122.79000002</v>
      </c>
      <c r="G8" s="15">
        <f t="shared" si="0"/>
        <v>162384128.29999998</v>
      </c>
      <c r="H8" s="15">
        <f t="shared" si="0"/>
        <v>175663523.92999998</v>
      </c>
      <c r="I8" s="15">
        <f t="shared" si="0"/>
        <v>157986031.77000001</v>
      </c>
      <c r="J8" s="15">
        <f t="shared" si="0"/>
        <v>146925702.87</v>
      </c>
      <c r="K8" s="15">
        <f t="shared" si="0"/>
        <v>154599298</v>
      </c>
      <c r="L8" s="15">
        <f t="shared" si="0"/>
        <v>164519183.17000002</v>
      </c>
      <c r="M8" s="15">
        <f t="shared" si="0"/>
        <v>168146769.5</v>
      </c>
      <c r="N8" s="15">
        <f t="shared" si="0"/>
        <v>182553628.30000004</v>
      </c>
      <c r="O8" s="15">
        <f t="shared" si="0"/>
        <v>1963376895.4400001</v>
      </c>
      <c r="P8" s="15">
        <f t="shared" si="0"/>
        <v>1986860894.2200003</v>
      </c>
      <c r="Q8" s="15">
        <f t="shared" ref="Q8:R8" si="1">SUM(Q5:Q7)</f>
        <v>1974500000</v>
      </c>
      <c r="R8" s="15">
        <f t="shared" si="1"/>
        <v>1990535090.1700003</v>
      </c>
    </row>
    <row r="9" spans="2:18" x14ac:dyDescent="0.25">
      <c r="B9" s="25"/>
      <c r="C9" s="14"/>
      <c r="D9" s="14"/>
      <c r="E9" s="14"/>
      <c r="F9" s="14"/>
      <c r="G9" s="14"/>
      <c r="H9" s="14"/>
      <c r="I9" s="14"/>
      <c r="J9" s="14"/>
      <c r="K9" s="14"/>
      <c r="L9" s="16"/>
      <c r="M9" s="16"/>
      <c r="N9" s="14"/>
      <c r="O9" s="14"/>
      <c r="P9" s="14"/>
      <c r="Q9" s="14"/>
      <c r="R9" s="14"/>
    </row>
    <row r="10" spans="2:18" x14ac:dyDescent="0.25">
      <c r="B10" s="25" t="s">
        <v>1</v>
      </c>
      <c r="C10" s="14"/>
      <c r="D10" s="14"/>
      <c r="E10" s="14"/>
      <c r="F10" s="14"/>
      <c r="G10" s="14"/>
      <c r="H10" s="14"/>
      <c r="I10" s="14"/>
      <c r="J10" s="14"/>
      <c r="K10" s="14"/>
      <c r="L10" s="16"/>
      <c r="M10" s="16"/>
      <c r="N10" s="14"/>
      <c r="O10" s="14"/>
      <c r="P10" s="14"/>
      <c r="Q10" s="14"/>
      <c r="R10" s="14"/>
    </row>
    <row r="11" spans="2:18" x14ac:dyDescent="0.25">
      <c r="B11" s="25" t="s">
        <v>30</v>
      </c>
      <c r="C11" s="14">
        <v>0</v>
      </c>
      <c r="D11" s="14">
        <v>0</v>
      </c>
      <c r="E11" s="14">
        <v>0</v>
      </c>
      <c r="F11" s="14">
        <v>0</v>
      </c>
      <c r="G11" s="14">
        <v>0</v>
      </c>
      <c r="H11" s="14">
        <v>0</v>
      </c>
      <c r="I11" s="14">
        <v>0</v>
      </c>
      <c r="J11" s="14">
        <v>0</v>
      </c>
      <c r="K11" s="14">
        <v>0</v>
      </c>
      <c r="L11" s="16">
        <v>0</v>
      </c>
      <c r="M11" s="16">
        <v>0</v>
      </c>
      <c r="N11" s="14">
        <v>0</v>
      </c>
      <c r="O11" s="14">
        <v>0</v>
      </c>
      <c r="P11" s="14">
        <v>0</v>
      </c>
      <c r="Q11" s="14">
        <v>0</v>
      </c>
      <c r="R11" s="14">
        <v>0</v>
      </c>
    </row>
    <row r="12" spans="2:18" x14ac:dyDescent="0.25">
      <c r="B12" s="25" t="s">
        <v>31</v>
      </c>
      <c r="C12" s="14">
        <v>6209670.0499999998</v>
      </c>
      <c r="D12" s="14">
        <v>7867194.7299999995</v>
      </c>
      <c r="E12" s="14">
        <v>6710535.580000001</v>
      </c>
      <c r="F12" s="14">
        <v>7202707.5599999996</v>
      </c>
      <c r="G12" s="14">
        <v>7443952.3399999999</v>
      </c>
      <c r="H12" s="14">
        <v>7941067.0200000005</v>
      </c>
      <c r="I12" s="14">
        <v>4516740.13</v>
      </c>
      <c r="J12" s="14">
        <v>7239439.7300000004</v>
      </c>
      <c r="K12" s="14">
        <v>6306548.0899999999</v>
      </c>
      <c r="L12" s="16">
        <v>5726670.4500000002</v>
      </c>
      <c r="M12" s="16">
        <v>10177244.909999998</v>
      </c>
      <c r="N12" s="14">
        <v>8326686.6199999992</v>
      </c>
      <c r="O12" s="14">
        <v>85668457.210000008</v>
      </c>
      <c r="P12" s="14">
        <v>85359661.019999996</v>
      </c>
      <c r="Q12" s="14">
        <v>84400000</v>
      </c>
      <c r="R12" s="14">
        <v>85360378.989999995</v>
      </c>
    </row>
    <row r="13" spans="2:18" x14ac:dyDescent="0.25">
      <c r="B13" s="25" t="s">
        <v>32</v>
      </c>
      <c r="C13" s="14">
        <v>2117995.4</v>
      </c>
      <c r="D13" s="14">
        <v>2276060.81</v>
      </c>
      <c r="E13" s="14">
        <v>2007467.96</v>
      </c>
      <c r="F13" s="14">
        <v>1594422.6</v>
      </c>
      <c r="G13" s="14">
        <v>3002315.87</v>
      </c>
      <c r="H13" s="14">
        <v>2725522.83</v>
      </c>
      <c r="I13" s="14">
        <v>1682737.1500000001</v>
      </c>
      <c r="J13" s="14">
        <v>1740147.34</v>
      </c>
      <c r="K13" s="14">
        <v>2247495.2899999996</v>
      </c>
      <c r="L13" s="16">
        <v>2098481.54</v>
      </c>
      <c r="M13" s="16">
        <v>2332093.1700000004</v>
      </c>
      <c r="N13" s="14">
        <v>2308630.65</v>
      </c>
      <c r="O13" s="14">
        <v>26133370.609999999</v>
      </c>
      <c r="P13" s="14">
        <v>26000813.379999999</v>
      </c>
      <c r="Q13" s="14">
        <v>26400000</v>
      </c>
      <c r="R13" s="14">
        <v>26128849.379999999</v>
      </c>
    </row>
    <row r="14" spans="2:18" s="18" customFormat="1" x14ac:dyDescent="0.25">
      <c r="B14" s="29" t="s">
        <v>130</v>
      </c>
      <c r="C14" s="14">
        <v>390999.29</v>
      </c>
      <c r="D14" s="14">
        <v>30397770.93</v>
      </c>
      <c r="E14" s="14">
        <v>689188.44</v>
      </c>
      <c r="F14" s="14">
        <v>2612623.9900000002</v>
      </c>
      <c r="G14" s="14">
        <v>32682243.100000001</v>
      </c>
      <c r="H14" s="14">
        <v>761987.57</v>
      </c>
      <c r="I14" s="14">
        <v>1949757.14</v>
      </c>
      <c r="J14" s="14">
        <v>14687731.880000001</v>
      </c>
      <c r="K14" s="14">
        <v>818804.46</v>
      </c>
      <c r="L14" s="16">
        <v>452534.86</v>
      </c>
      <c r="M14" s="16">
        <v>0</v>
      </c>
      <c r="N14" s="14">
        <v>0</v>
      </c>
      <c r="O14" s="14">
        <v>85443641.659999982</v>
      </c>
      <c r="P14" s="14">
        <v>96095966.480000004</v>
      </c>
      <c r="Q14" s="14">
        <v>101000000</v>
      </c>
      <c r="R14" s="14">
        <v>114075812.05</v>
      </c>
    </row>
    <row r="15" spans="2:18" x14ac:dyDescent="0.25">
      <c r="B15" s="25" t="s">
        <v>33</v>
      </c>
      <c r="C15" s="14">
        <v>0</v>
      </c>
      <c r="D15" s="14">
        <v>0</v>
      </c>
      <c r="E15" s="14">
        <v>0</v>
      </c>
      <c r="F15" s="14">
        <v>0</v>
      </c>
      <c r="G15" s="14">
        <v>0</v>
      </c>
      <c r="H15" s="14">
        <v>0</v>
      </c>
      <c r="I15" s="14">
        <v>0</v>
      </c>
      <c r="J15" s="14">
        <v>0</v>
      </c>
      <c r="K15" s="14">
        <v>0</v>
      </c>
      <c r="L15" s="16">
        <v>0</v>
      </c>
      <c r="M15" s="16">
        <v>0</v>
      </c>
      <c r="N15" s="14">
        <v>18315530.18</v>
      </c>
      <c r="O15" s="14">
        <v>18315530.18</v>
      </c>
      <c r="P15" s="14">
        <v>18812069.050000001</v>
      </c>
      <c r="Q15" s="14">
        <v>17500000</v>
      </c>
      <c r="R15" s="14">
        <v>18812069.050000001</v>
      </c>
    </row>
    <row r="16" spans="2:18" x14ac:dyDescent="0.25">
      <c r="B16" s="25" t="s">
        <v>34</v>
      </c>
      <c r="C16" s="14">
        <v>200</v>
      </c>
      <c r="D16" s="14">
        <v>850</v>
      </c>
      <c r="E16" s="14">
        <v>225</v>
      </c>
      <c r="F16" s="14">
        <v>200</v>
      </c>
      <c r="G16" s="14">
        <v>425</v>
      </c>
      <c r="H16" s="14">
        <v>0</v>
      </c>
      <c r="I16" s="14">
        <v>200</v>
      </c>
      <c r="J16" s="14">
        <v>375</v>
      </c>
      <c r="K16" s="14">
        <v>200</v>
      </c>
      <c r="L16" s="16">
        <v>625</v>
      </c>
      <c r="M16" s="16">
        <v>1045</v>
      </c>
      <c r="N16" s="14">
        <v>100</v>
      </c>
      <c r="O16" s="14">
        <v>4445</v>
      </c>
      <c r="P16" s="14">
        <v>19055</v>
      </c>
      <c r="Q16" s="14">
        <v>20000</v>
      </c>
      <c r="R16" s="14">
        <v>19055</v>
      </c>
    </row>
    <row r="17" spans="2:19" x14ac:dyDescent="0.25">
      <c r="B17" s="25" t="s">
        <v>35</v>
      </c>
      <c r="C17" s="14">
        <v>0</v>
      </c>
      <c r="D17" s="14">
        <v>0</v>
      </c>
      <c r="E17" s="14">
        <v>0</v>
      </c>
      <c r="F17" s="14">
        <v>0</v>
      </c>
      <c r="G17" s="14">
        <v>0</v>
      </c>
      <c r="H17" s="14">
        <v>0</v>
      </c>
      <c r="I17" s="14">
        <v>0</v>
      </c>
      <c r="J17" s="14">
        <v>584675</v>
      </c>
      <c r="K17" s="14">
        <v>0</v>
      </c>
      <c r="L17" s="16">
        <v>0</v>
      </c>
      <c r="M17" s="16">
        <v>0</v>
      </c>
      <c r="N17" s="14">
        <v>357593.42</v>
      </c>
      <c r="O17" s="14">
        <v>942268.41999999993</v>
      </c>
      <c r="P17" s="14">
        <v>851829.42999999993</v>
      </c>
      <c r="Q17" s="14">
        <v>850000</v>
      </c>
      <c r="R17" s="14">
        <v>851829.42999999993</v>
      </c>
    </row>
    <row r="18" spans="2:19" x14ac:dyDescent="0.25">
      <c r="B18" s="25" t="s">
        <v>36</v>
      </c>
      <c r="C18" s="14">
        <v>0</v>
      </c>
      <c r="D18" s="14">
        <v>12484.34</v>
      </c>
      <c r="E18" s="14">
        <v>-12484.34</v>
      </c>
      <c r="F18" s="14">
        <v>0</v>
      </c>
      <c r="G18" s="14">
        <v>0</v>
      </c>
      <c r="H18" s="14">
        <v>0</v>
      </c>
      <c r="I18" s="14">
        <v>559229</v>
      </c>
      <c r="J18" s="14">
        <v>0</v>
      </c>
      <c r="K18" s="14">
        <v>0</v>
      </c>
      <c r="L18" s="16">
        <v>0</v>
      </c>
      <c r="M18" s="16">
        <v>3861.42</v>
      </c>
      <c r="N18" s="14">
        <v>0</v>
      </c>
      <c r="O18" s="14">
        <v>563090.42000000004</v>
      </c>
      <c r="P18" s="14">
        <v>552552.40999999992</v>
      </c>
      <c r="Q18" s="14">
        <v>550000</v>
      </c>
      <c r="R18" s="14">
        <v>552552.40999999992</v>
      </c>
    </row>
    <row r="19" spans="2:19" x14ac:dyDescent="0.25">
      <c r="B19" s="25" t="s">
        <v>37</v>
      </c>
      <c r="C19" s="14">
        <v>10686588.75</v>
      </c>
      <c r="D19" s="14">
        <v>11317269.58</v>
      </c>
      <c r="E19" s="14">
        <v>9315689.9299999997</v>
      </c>
      <c r="F19" s="14">
        <v>11349048.84</v>
      </c>
      <c r="G19" s="14">
        <v>8962708.4000000004</v>
      </c>
      <c r="H19" s="14">
        <v>8667803.2200000007</v>
      </c>
      <c r="I19" s="14">
        <v>10725151.27</v>
      </c>
      <c r="J19" s="14">
        <v>9573193.5600000005</v>
      </c>
      <c r="K19" s="14">
        <v>10612840.859999999</v>
      </c>
      <c r="L19" s="16">
        <v>11952221</v>
      </c>
      <c r="M19" s="16">
        <v>11382817.4</v>
      </c>
      <c r="N19" s="14">
        <v>10958687</v>
      </c>
      <c r="O19" s="14">
        <v>125504019.81</v>
      </c>
      <c r="P19" s="14">
        <v>114706587.37999998</v>
      </c>
      <c r="Q19" s="14">
        <v>125200000</v>
      </c>
      <c r="R19" s="14">
        <v>114706587.37999998</v>
      </c>
    </row>
    <row r="20" spans="2:19" x14ac:dyDescent="0.25">
      <c r="B20" s="25" t="s">
        <v>38</v>
      </c>
      <c r="C20" s="14">
        <v>5294636.5999999996</v>
      </c>
      <c r="D20" s="14">
        <v>5220969.0999999996</v>
      </c>
      <c r="E20" s="14">
        <v>5340879.7199999988</v>
      </c>
      <c r="F20" s="14">
        <v>4756885.46</v>
      </c>
      <c r="G20" s="14">
        <v>4880212.8900000006</v>
      </c>
      <c r="H20" s="14">
        <v>5305388.8499999996</v>
      </c>
      <c r="I20" s="14">
        <v>4899968.7300000004</v>
      </c>
      <c r="J20" s="14">
        <v>5111653.08</v>
      </c>
      <c r="K20" s="14">
        <v>6139537.0900000008</v>
      </c>
      <c r="L20" s="16">
        <v>5155535.1400000006</v>
      </c>
      <c r="M20" s="16">
        <v>5525111.3399999999</v>
      </c>
      <c r="N20" s="14">
        <v>5441996.0300000003</v>
      </c>
      <c r="O20" s="14">
        <v>63072774.030000001</v>
      </c>
      <c r="P20" s="14">
        <v>65527115.599999994</v>
      </c>
      <c r="Q20" s="14">
        <v>63200000</v>
      </c>
      <c r="R20" s="14">
        <v>65526988.86999999</v>
      </c>
    </row>
    <row r="21" spans="2:19" x14ac:dyDescent="0.25">
      <c r="B21" s="25" t="s">
        <v>39</v>
      </c>
      <c r="C21" s="14">
        <v>546804.41</v>
      </c>
      <c r="D21" s="14">
        <v>561311.85</v>
      </c>
      <c r="E21" s="14">
        <v>474347.07</v>
      </c>
      <c r="F21" s="14">
        <v>518203.1</v>
      </c>
      <c r="G21" s="14">
        <v>395314.82</v>
      </c>
      <c r="H21" s="14">
        <v>337352.02</v>
      </c>
      <c r="I21" s="14">
        <v>334607.2</v>
      </c>
      <c r="J21" s="14">
        <v>323286.46999999997</v>
      </c>
      <c r="K21" s="14">
        <v>399612.93</v>
      </c>
      <c r="L21" s="16">
        <v>402041.72</v>
      </c>
      <c r="M21" s="16">
        <v>454426.53</v>
      </c>
      <c r="N21" s="14">
        <v>224038.21</v>
      </c>
      <c r="O21" s="14">
        <v>4971346.330000001</v>
      </c>
      <c r="P21" s="14">
        <v>5366391.2299999995</v>
      </c>
      <c r="Q21" s="14">
        <v>5300000</v>
      </c>
      <c r="R21" s="14">
        <v>5366391.2299999995</v>
      </c>
    </row>
    <row r="22" spans="2:19" x14ac:dyDescent="0.25">
      <c r="B22" s="25" t="s">
        <v>131</v>
      </c>
      <c r="C22" s="14">
        <v>-5794810.7300000004</v>
      </c>
      <c r="D22" s="14">
        <v>39211.81</v>
      </c>
      <c r="E22" s="14">
        <v>53401.599999999991</v>
      </c>
      <c r="F22" s="14">
        <v>74177.14999999998</v>
      </c>
      <c r="G22" s="14">
        <v>101541.39</v>
      </c>
      <c r="H22" s="14">
        <v>105594.97000000002</v>
      </c>
      <c r="I22" s="14">
        <v>118492.84</v>
      </c>
      <c r="J22" s="14">
        <v>61493.289999999994</v>
      </c>
      <c r="K22" s="14">
        <v>149598.24</v>
      </c>
      <c r="L22" s="16">
        <v>57835.479999999996</v>
      </c>
      <c r="M22" s="16">
        <v>-341463.64</v>
      </c>
      <c r="N22" s="14">
        <v>76290.070000000007</v>
      </c>
      <c r="O22" s="14">
        <v>-5298637.53</v>
      </c>
      <c r="P22" s="14">
        <v>5109546.4700000007</v>
      </c>
      <c r="Q22" s="14">
        <v>-4460000</v>
      </c>
      <c r="R22" s="14">
        <v>5539323.1300000008</v>
      </c>
    </row>
    <row r="23" spans="2:19" x14ac:dyDescent="0.25">
      <c r="B23" s="25" t="s">
        <v>40</v>
      </c>
      <c r="C23" s="14">
        <v>7683.42</v>
      </c>
      <c r="D23" s="14">
        <v>1664.88</v>
      </c>
      <c r="E23" s="14">
        <v>14501.57</v>
      </c>
      <c r="F23" s="14">
        <v>7385.05</v>
      </c>
      <c r="G23" s="14">
        <v>8005.68</v>
      </c>
      <c r="H23" s="14">
        <v>7539.9900000000007</v>
      </c>
      <c r="I23" s="14">
        <v>7435.4500000000007</v>
      </c>
      <c r="J23" s="14">
        <v>7712.93</v>
      </c>
      <c r="K23" s="14">
        <v>7514.8200000000006</v>
      </c>
      <c r="L23" s="16">
        <v>7500.6</v>
      </c>
      <c r="M23" s="16">
        <v>7248.5199999999995</v>
      </c>
      <c r="N23" s="14">
        <v>6931.41</v>
      </c>
      <c r="O23" s="14">
        <v>91124.32</v>
      </c>
      <c r="P23" s="14">
        <v>97895.550000000017</v>
      </c>
      <c r="Q23" s="14">
        <v>90000</v>
      </c>
      <c r="R23" s="14">
        <v>97929.940000000017</v>
      </c>
    </row>
    <row r="24" spans="2:19" x14ac:dyDescent="0.25">
      <c r="B24" s="25" t="s">
        <v>41</v>
      </c>
      <c r="C24" s="14">
        <v>0</v>
      </c>
      <c r="D24" s="14">
        <v>62780.639999999999</v>
      </c>
      <c r="E24" s="14">
        <v>52012.72</v>
      </c>
      <c r="F24" s="14">
        <v>0</v>
      </c>
      <c r="G24" s="14">
        <v>22289.39</v>
      </c>
      <c r="H24" s="14">
        <v>10158.129999999999</v>
      </c>
      <c r="I24" s="14">
        <v>11722.64</v>
      </c>
      <c r="J24" s="14">
        <v>5639.8</v>
      </c>
      <c r="K24" s="14">
        <v>0</v>
      </c>
      <c r="L24" s="16">
        <v>9189.07</v>
      </c>
      <c r="M24" s="16">
        <v>14056.09</v>
      </c>
      <c r="N24" s="14">
        <v>42479.4</v>
      </c>
      <c r="O24" s="14">
        <v>230327.88</v>
      </c>
      <c r="P24" s="14">
        <v>452914.36</v>
      </c>
      <c r="Q24" s="14">
        <v>450000</v>
      </c>
      <c r="R24" s="14">
        <v>452914.36</v>
      </c>
    </row>
    <row r="25" spans="2:19" ht="15" customHeight="1" x14ac:dyDescent="0.25">
      <c r="B25" s="25"/>
      <c r="C25" s="14"/>
      <c r="D25" s="14"/>
      <c r="E25" s="14"/>
      <c r="F25" s="14"/>
      <c r="G25" s="14"/>
      <c r="H25" s="14"/>
      <c r="I25" s="14"/>
      <c r="J25" s="14"/>
      <c r="K25" s="14"/>
      <c r="L25" s="16"/>
      <c r="M25" s="16"/>
      <c r="N25" s="14"/>
      <c r="O25" s="14"/>
      <c r="P25" s="14"/>
      <c r="Q25" s="14"/>
      <c r="R25" s="14"/>
    </row>
    <row r="26" spans="2:19" s="6" customFormat="1" x14ac:dyDescent="0.25">
      <c r="B26" s="28" t="s">
        <v>2</v>
      </c>
      <c r="C26" s="15">
        <f t="shared" ref="C26:R26" si="2">SUM(C11:C25)</f>
        <v>19459767.189999998</v>
      </c>
      <c r="D26" s="15">
        <f t="shared" si="2"/>
        <v>57757568.670000009</v>
      </c>
      <c r="E26" s="15">
        <f t="shared" si="2"/>
        <v>24645765.25</v>
      </c>
      <c r="F26" s="15">
        <f t="shared" si="2"/>
        <v>28115653.750000004</v>
      </c>
      <c r="G26" s="15">
        <f t="shared" si="2"/>
        <v>57499008.880000003</v>
      </c>
      <c r="H26" s="15">
        <f t="shared" si="2"/>
        <v>25862414.599999998</v>
      </c>
      <c r="I26" s="15">
        <f t="shared" si="2"/>
        <v>24806041.549999997</v>
      </c>
      <c r="J26" s="15">
        <f t="shared" si="2"/>
        <v>39335348.079999998</v>
      </c>
      <c r="K26" s="15">
        <f t="shared" si="2"/>
        <v>26682151.779999997</v>
      </c>
      <c r="L26" s="15">
        <f t="shared" si="2"/>
        <v>25862634.860000003</v>
      </c>
      <c r="M26" s="15">
        <f t="shared" si="2"/>
        <v>29556440.739999998</v>
      </c>
      <c r="N26" s="15">
        <f t="shared" si="2"/>
        <v>46058962.990000002</v>
      </c>
      <c r="O26" s="15">
        <f t="shared" si="2"/>
        <v>405641758.33999991</v>
      </c>
      <c r="P26" s="15">
        <f t="shared" si="2"/>
        <v>418952397.36000007</v>
      </c>
      <c r="Q26" s="15">
        <f t="shared" si="2"/>
        <v>420500000</v>
      </c>
      <c r="R26" s="15">
        <f t="shared" si="2"/>
        <v>437490681.22000003</v>
      </c>
      <c r="S26" s="7"/>
    </row>
    <row r="27" spans="2:19" x14ac:dyDescent="0.25">
      <c r="B27" s="25"/>
      <c r="C27" s="14"/>
      <c r="D27" s="14"/>
      <c r="E27" s="14"/>
      <c r="F27" s="14"/>
      <c r="G27" s="14"/>
      <c r="H27" s="14"/>
      <c r="I27" s="14"/>
      <c r="J27" s="14"/>
      <c r="K27" s="14"/>
      <c r="L27" s="16"/>
      <c r="M27" s="16"/>
      <c r="N27" s="14"/>
      <c r="O27" s="14"/>
      <c r="P27" s="14"/>
      <c r="Q27" s="14"/>
      <c r="R27" s="14"/>
    </row>
    <row r="28" spans="2:19" x14ac:dyDescent="0.25">
      <c r="B28" s="25" t="s">
        <v>3</v>
      </c>
      <c r="C28" s="16">
        <f t="shared" ref="C28:Q28" si="3">C26+C8</f>
        <v>182368342.42999998</v>
      </c>
      <c r="D28" s="16">
        <f t="shared" si="3"/>
        <v>230227807.77000004</v>
      </c>
      <c r="E28" s="16">
        <f t="shared" si="3"/>
        <v>165843457.71999997</v>
      </c>
      <c r="F28" s="16">
        <f t="shared" si="3"/>
        <v>202137776.54000002</v>
      </c>
      <c r="G28" s="16">
        <f t="shared" si="3"/>
        <v>219883137.17999998</v>
      </c>
      <c r="H28" s="16">
        <f t="shared" si="3"/>
        <v>201525938.52999997</v>
      </c>
      <c r="I28" s="16">
        <f t="shared" si="3"/>
        <v>182792073.31999999</v>
      </c>
      <c r="J28" s="16">
        <f t="shared" si="3"/>
        <v>186261050.94999999</v>
      </c>
      <c r="K28" s="16">
        <f t="shared" si="3"/>
        <v>181281449.78</v>
      </c>
      <c r="L28" s="16">
        <f t="shared" si="3"/>
        <v>190381818.03000003</v>
      </c>
      <c r="M28" s="16">
        <f t="shared" si="3"/>
        <v>197703210.24000001</v>
      </c>
      <c r="N28" s="16">
        <f t="shared" si="3"/>
        <v>228612591.29000005</v>
      </c>
      <c r="O28" s="16">
        <f t="shared" si="3"/>
        <v>2369018653.7799997</v>
      </c>
      <c r="P28" s="16">
        <f t="shared" si="3"/>
        <v>2405813291.5800004</v>
      </c>
      <c r="Q28" s="16">
        <f t="shared" si="3"/>
        <v>2395000000</v>
      </c>
      <c r="R28" s="16">
        <f>R26+R8</f>
        <v>2428025771.3900003</v>
      </c>
    </row>
    <row r="29" spans="2:19" x14ac:dyDescent="0.25">
      <c r="B29" s="25"/>
      <c r="C29" s="14"/>
      <c r="D29" s="14"/>
      <c r="E29" s="14"/>
      <c r="F29" s="14"/>
      <c r="G29" s="14"/>
      <c r="H29" s="14"/>
      <c r="I29" s="14"/>
      <c r="J29" s="14"/>
      <c r="K29" s="14"/>
      <c r="L29" s="16"/>
      <c r="M29" s="16"/>
      <c r="N29" s="14"/>
      <c r="O29" s="14"/>
      <c r="P29" s="14"/>
      <c r="Q29" s="14"/>
      <c r="R29" s="14"/>
    </row>
    <row r="30" spans="2:19" x14ac:dyDescent="0.25">
      <c r="B30" s="25"/>
      <c r="C30" s="14"/>
      <c r="D30" s="14"/>
      <c r="E30" s="14"/>
      <c r="F30" s="14"/>
      <c r="G30" s="14"/>
      <c r="H30" s="14"/>
      <c r="I30" s="14"/>
      <c r="J30" s="14"/>
      <c r="K30" s="14"/>
      <c r="L30" s="16"/>
      <c r="M30" s="16"/>
      <c r="N30" s="14"/>
      <c r="O30" s="14"/>
      <c r="P30" s="14"/>
      <c r="Q30" s="14"/>
      <c r="R30" s="14"/>
    </row>
    <row r="31" spans="2:19" x14ac:dyDescent="0.25">
      <c r="B31" s="25" t="s">
        <v>4</v>
      </c>
      <c r="C31" s="14"/>
      <c r="D31" s="14"/>
      <c r="E31" s="14"/>
      <c r="F31" s="14"/>
      <c r="G31" s="14"/>
      <c r="H31" s="14"/>
      <c r="I31" s="14"/>
      <c r="J31" s="14"/>
      <c r="K31" s="14"/>
      <c r="L31" s="16"/>
      <c r="M31" s="16"/>
      <c r="N31" s="14"/>
      <c r="O31" s="14"/>
      <c r="P31" s="14"/>
      <c r="Q31" s="14"/>
      <c r="R31" s="14"/>
    </row>
    <row r="32" spans="2:19" x14ac:dyDescent="0.25">
      <c r="B32" s="25" t="s">
        <v>42</v>
      </c>
      <c r="C32" s="14">
        <v>75750085.020000011</v>
      </c>
      <c r="D32" s="14">
        <v>92872819.260000005</v>
      </c>
      <c r="E32" s="14">
        <v>94806433.349999994</v>
      </c>
      <c r="F32" s="14">
        <v>81942161.719999999</v>
      </c>
      <c r="G32" s="14">
        <v>91703012.459999993</v>
      </c>
      <c r="H32" s="14">
        <v>110598224.64</v>
      </c>
      <c r="I32" s="14">
        <v>81066757.5</v>
      </c>
      <c r="J32" s="14">
        <v>81682494.989999995</v>
      </c>
      <c r="K32" s="14">
        <v>93436156.590000004</v>
      </c>
      <c r="L32" s="16">
        <v>78404812.939999998</v>
      </c>
      <c r="M32" s="16">
        <v>97499851.129999995</v>
      </c>
      <c r="N32" s="14">
        <v>91666939.989999995</v>
      </c>
      <c r="O32" s="14">
        <v>1071429749.59</v>
      </c>
      <c r="P32" s="14">
        <v>1058726802.9599999</v>
      </c>
      <c r="Q32" s="14">
        <v>1070000000</v>
      </c>
      <c r="R32" s="14">
        <v>1060763656.8099999</v>
      </c>
    </row>
    <row r="33" spans="2:18" x14ac:dyDescent="0.25">
      <c r="B33" s="25" t="s">
        <v>43</v>
      </c>
      <c r="C33" s="14">
        <v>0</v>
      </c>
      <c r="D33" s="14">
        <v>8735009.6600000001</v>
      </c>
      <c r="E33" s="14">
        <v>41365791.079999998</v>
      </c>
      <c r="F33" s="14">
        <v>14859486.899999999</v>
      </c>
      <c r="G33" s="14">
        <v>10066155.16</v>
      </c>
      <c r="H33" s="14">
        <v>16817385.52</v>
      </c>
      <c r="I33" s="14">
        <v>54558734.98999998</v>
      </c>
      <c r="J33" s="14">
        <v>11406418.25999999</v>
      </c>
      <c r="K33" s="14">
        <v>31033682.639999986</v>
      </c>
      <c r="L33" s="16">
        <v>150830683.77000001</v>
      </c>
      <c r="M33" s="16">
        <v>18169262.330000006</v>
      </c>
      <c r="N33" s="14">
        <v>61323178.25999999</v>
      </c>
      <c r="O33" s="14">
        <f>419165788.57-45000000</f>
        <v>374165788.56999999</v>
      </c>
      <c r="P33" s="14">
        <v>350965657.16999996</v>
      </c>
      <c r="Q33" s="14">
        <f>410000000-45000000</f>
        <v>365000000</v>
      </c>
      <c r="R33" s="14">
        <v>355733698.90999997</v>
      </c>
    </row>
    <row r="34" spans="2:18" x14ac:dyDescent="0.25">
      <c r="B34" s="25" t="s">
        <v>44</v>
      </c>
      <c r="C34" s="14">
        <v>0</v>
      </c>
      <c r="D34" s="14">
        <v>0</v>
      </c>
      <c r="E34" s="14">
        <v>0</v>
      </c>
      <c r="F34" s="14">
        <v>0</v>
      </c>
      <c r="G34" s="14">
        <v>0</v>
      </c>
      <c r="H34" s="14">
        <v>0</v>
      </c>
      <c r="I34" s="14">
        <v>0</v>
      </c>
      <c r="J34" s="14">
        <v>0</v>
      </c>
      <c r="K34" s="14">
        <v>0</v>
      </c>
      <c r="L34" s="16">
        <v>0</v>
      </c>
      <c r="M34" s="16">
        <v>0</v>
      </c>
      <c r="N34" s="14">
        <v>0</v>
      </c>
      <c r="O34" s="14">
        <v>0</v>
      </c>
      <c r="P34" s="14">
        <v>0</v>
      </c>
      <c r="Q34" s="14">
        <v>0</v>
      </c>
      <c r="R34" s="14">
        <v>0</v>
      </c>
    </row>
    <row r="35" spans="2:18" x14ac:dyDescent="0.25">
      <c r="B35" s="25" t="s">
        <v>45</v>
      </c>
      <c r="C35" s="14">
        <v>0</v>
      </c>
      <c r="D35" s="14">
        <v>511954.12000000011</v>
      </c>
      <c r="E35" s="14">
        <v>5106440.74</v>
      </c>
      <c r="F35" s="14">
        <v>14255248.369999999</v>
      </c>
      <c r="G35" s="14">
        <v>154275.94999999998</v>
      </c>
      <c r="H35" s="14">
        <v>10815814.110000001</v>
      </c>
      <c r="I35" s="14">
        <v>14382290.67</v>
      </c>
      <c r="J35" s="14">
        <v>1768437.53</v>
      </c>
      <c r="K35" s="14">
        <v>5120589.34</v>
      </c>
      <c r="L35" s="16">
        <v>6999922.1200000001</v>
      </c>
      <c r="M35" s="16">
        <v>6366428.8400000008</v>
      </c>
      <c r="N35" s="14">
        <v>24713931.079999998</v>
      </c>
      <c r="O35" s="14">
        <v>90195332.870000005</v>
      </c>
      <c r="P35" s="14">
        <v>89907031.840000004</v>
      </c>
      <c r="Q35" s="14">
        <v>85000000</v>
      </c>
      <c r="R35" s="14">
        <v>91101735.909999996</v>
      </c>
    </row>
    <row r="36" spans="2:18" x14ac:dyDescent="0.25">
      <c r="B36" s="25" t="s">
        <v>115</v>
      </c>
      <c r="C36" s="14">
        <v>-23547.650000000009</v>
      </c>
      <c r="D36" s="14">
        <v>1124521.42</v>
      </c>
      <c r="E36" s="14">
        <v>-439553.84000000008</v>
      </c>
      <c r="F36" s="14">
        <v>-366280.75</v>
      </c>
      <c r="G36" s="14">
        <v>-520289.74</v>
      </c>
      <c r="H36" s="14">
        <v>1277206.8099999998</v>
      </c>
      <c r="I36" s="14">
        <v>185407.11</v>
      </c>
      <c r="J36" s="14">
        <v>81265.890000000014</v>
      </c>
      <c r="K36" s="14">
        <v>3980386.7100000004</v>
      </c>
      <c r="L36" s="16">
        <v>91217.070000000036</v>
      </c>
      <c r="M36" s="16">
        <v>1980105.8399999999</v>
      </c>
      <c r="N36" s="14">
        <v>-194183.54000000004</v>
      </c>
      <c r="O36" s="14">
        <v>7176255.330000001</v>
      </c>
      <c r="P36" s="14">
        <v>8933032.8900000025</v>
      </c>
      <c r="Q36" s="14">
        <v>7000000</v>
      </c>
      <c r="R36" s="14">
        <v>9011119.3000000026</v>
      </c>
    </row>
    <row r="37" spans="2:18" x14ac:dyDescent="0.25">
      <c r="B37" s="25"/>
      <c r="C37" s="14"/>
      <c r="D37" s="14"/>
      <c r="E37" s="14"/>
      <c r="F37" s="14"/>
      <c r="G37" s="14"/>
      <c r="H37" s="14"/>
      <c r="I37" s="14"/>
      <c r="J37" s="14"/>
      <c r="K37" s="14"/>
      <c r="L37" s="16"/>
      <c r="M37" s="16"/>
      <c r="N37" s="14"/>
      <c r="O37" s="14"/>
      <c r="P37" s="14"/>
      <c r="Q37" s="14"/>
      <c r="R37" s="14"/>
    </row>
    <row r="38" spans="2:18" s="6" customFormat="1" x14ac:dyDescent="0.25">
      <c r="B38" s="28" t="s">
        <v>5</v>
      </c>
      <c r="C38" s="15">
        <f t="shared" ref="C38:R38" si="4">SUM(C32:C37)</f>
        <v>75726537.370000005</v>
      </c>
      <c r="D38" s="15">
        <f t="shared" si="4"/>
        <v>103244304.46000001</v>
      </c>
      <c r="E38" s="15">
        <f t="shared" si="4"/>
        <v>140839111.33000001</v>
      </c>
      <c r="F38" s="15">
        <f t="shared" si="4"/>
        <v>110690616.24000001</v>
      </c>
      <c r="G38" s="15">
        <f t="shared" si="4"/>
        <v>101403153.83</v>
      </c>
      <c r="H38" s="15">
        <f t="shared" si="4"/>
        <v>139508631.08000001</v>
      </c>
      <c r="I38" s="15">
        <f t="shared" si="4"/>
        <v>150193190.26999998</v>
      </c>
      <c r="J38" s="15">
        <f t="shared" si="4"/>
        <v>94938616.669999987</v>
      </c>
      <c r="K38" s="15">
        <f t="shared" si="4"/>
        <v>133570815.27999999</v>
      </c>
      <c r="L38" s="15">
        <f t="shared" si="4"/>
        <v>236326635.90000001</v>
      </c>
      <c r="M38" s="15">
        <f t="shared" si="4"/>
        <v>124015648.14000002</v>
      </c>
      <c r="N38" s="15">
        <f t="shared" si="4"/>
        <v>177509865.78999999</v>
      </c>
      <c r="O38" s="15">
        <f t="shared" si="4"/>
        <v>1542967126.3600001</v>
      </c>
      <c r="P38" s="15">
        <f t="shared" si="4"/>
        <v>1508532524.8599999</v>
      </c>
      <c r="Q38" s="15">
        <f t="shared" si="4"/>
        <v>1527000000</v>
      </c>
      <c r="R38" s="15">
        <f t="shared" si="4"/>
        <v>1516610210.9299998</v>
      </c>
    </row>
    <row r="39" spans="2:18" x14ac:dyDescent="0.25">
      <c r="B39" s="25"/>
      <c r="C39" s="14"/>
      <c r="D39" s="14"/>
      <c r="E39" s="14"/>
      <c r="F39" s="14"/>
      <c r="G39" s="14"/>
      <c r="H39" s="14"/>
      <c r="I39" s="14"/>
      <c r="J39" s="14"/>
      <c r="K39" s="14"/>
      <c r="L39" s="16"/>
      <c r="M39" s="16"/>
      <c r="N39" s="14"/>
      <c r="O39" s="14"/>
      <c r="P39" s="14"/>
      <c r="Q39" s="14"/>
      <c r="R39" s="14"/>
    </row>
    <row r="40" spans="2:18" x14ac:dyDescent="0.25">
      <c r="B40" s="25"/>
      <c r="C40" s="14"/>
      <c r="D40" s="14"/>
      <c r="E40" s="14"/>
      <c r="F40" s="14"/>
      <c r="G40" s="14"/>
      <c r="H40" s="14"/>
      <c r="I40" s="14"/>
      <c r="J40" s="14"/>
      <c r="K40" s="14"/>
      <c r="L40" s="16"/>
      <c r="M40" s="16"/>
      <c r="N40" s="14"/>
      <c r="O40" s="14"/>
      <c r="P40" s="14"/>
      <c r="Q40" s="14"/>
      <c r="R40" s="14"/>
    </row>
    <row r="41" spans="2:18" x14ac:dyDescent="0.25">
      <c r="B41" s="25"/>
      <c r="C41" s="14"/>
      <c r="D41" s="14"/>
      <c r="E41" s="14"/>
      <c r="F41" s="14"/>
      <c r="G41" s="14"/>
      <c r="H41" s="14"/>
      <c r="I41" s="14"/>
      <c r="J41" s="14"/>
      <c r="K41" s="14"/>
      <c r="L41" s="16"/>
      <c r="M41" s="16"/>
      <c r="N41" s="14"/>
      <c r="O41" s="14"/>
      <c r="P41" s="14"/>
      <c r="Q41" s="14"/>
      <c r="R41" s="14"/>
    </row>
    <row r="42" spans="2:18" x14ac:dyDescent="0.25">
      <c r="B42" s="25"/>
      <c r="C42" s="14"/>
      <c r="D42" s="14"/>
      <c r="E42" s="14"/>
      <c r="F42" s="14"/>
      <c r="G42" s="14"/>
      <c r="H42" s="14"/>
      <c r="I42" s="14"/>
      <c r="J42" s="14"/>
      <c r="K42" s="14"/>
      <c r="L42" s="16"/>
      <c r="M42" s="16"/>
      <c r="N42" s="14"/>
      <c r="O42" s="14"/>
      <c r="P42" s="14"/>
      <c r="Q42" s="14"/>
      <c r="R42" s="14"/>
    </row>
    <row r="43" spans="2:18" x14ac:dyDescent="0.25">
      <c r="B43" s="25"/>
      <c r="C43" s="14"/>
      <c r="D43" s="14"/>
      <c r="E43" s="14"/>
      <c r="F43" s="14"/>
      <c r="G43" s="14"/>
      <c r="H43" s="14"/>
      <c r="I43" s="14"/>
      <c r="J43" s="14"/>
      <c r="K43" s="14"/>
      <c r="L43" s="16"/>
      <c r="M43" s="16"/>
      <c r="N43" s="14"/>
      <c r="O43" s="14"/>
      <c r="P43" s="14"/>
      <c r="Q43" s="14"/>
      <c r="R43" s="14"/>
    </row>
    <row r="44" spans="2:18" x14ac:dyDescent="0.25">
      <c r="B44" s="25"/>
      <c r="C44" s="14"/>
      <c r="D44" s="14"/>
      <c r="E44" s="14"/>
      <c r="F44" s="14"/>
      <c r="G44" s="14"/>
      <c r="H44" s="14"/>
      <c r="I44" s="14"/>
      <c r="J44" s="14"/>
      <c r="K44" s="14"/>
      <c r="L44" s="16"/>
      <c r="M44" s="16"/>
      <c r="N44" s="14"/>
      <c r="O44" s="14"/>
      <c r="P44" s="14"/>
      <c r="Q44" s="14"/>
      <c r="R44" s="14"/>
    </row>
    <row r="45" spans="2:18" x14ac:dyDescent="0.25">
      <c r="B45" s="25" t="s">
        <v>46</v>
      </c>
      <c r="C45" s="14">
        <v>5539631.71</v>
      </c>
      <c r="D45" s="14">
        <v>6228453.0700000003</v>
      </c>
      <c r="E45" s="14">
        <v>7315554.75</v>
      </c>
      <c r="F45" s="14">
        <v>5226070.6100000003</v>
      </c>
      <c r="G45" s="14">
        <v>7467392.9299999997</v>
      </c>
      <c r="H45" s="14">
        <v>75961236.680000007</v>
      </c>
      <c r="I45" s="14">
        <v>86868460.650000006</v>
      </c>
      <c r="J45" s="14">
        <v>70467586.170000002</v>
      </c>
      <c r="K45" s="14">
        <v>42113612.609999999</v>
      </c>
      <c r="L45" s="16">
        <v>15345713.970000001</v>
      </c>
      <c r="M45" s="16">
        <v>10456231.439999999</v>
      </c>
      <c r="N45" s="14">
        <v>7391977.9100000001</v>
      </c>
      <c r="O45" s="14">
        <v>340381922.50000006</v>
      </c>
      <c r="P45" s="14">
        <v>346289066.34000003</v>
      </c>
      <c r="Q45" s="14">
        <v>340000000</v>
      </c>
      <c r="R45" s="14">
        <v>346289066.34000003</v>
      </c>
    </row>
    <row r="46" spans="2:18" x14ac:dyDescent="0.25">
      <c r="B46" s="25" t="s">
        <v>47</v>
      </c>
      <c r="C46" s="14">
        <v>1807388.29</v>
      </c>
      <c r="D46" s="14">
        <v>1807388.29</v>
      </c>
      <c r="E46" s="14">
        <v>1807388.29</v>
      </c>
      <c r="F46" s="14">
        <v>1807388.29</v>
      </c>
      <c r="G46" s="14">
        <v>1807388.29</v>
      </c>
      <c r="H46" s="14">
        <v>1807388.29</v>
      </c>
      <c r="I46" s="14">
        <v>1807388.29</v>
      </c>
      <c r="J46" s="14">
        <v>1807388.29</v>
      </c>
      <c r="K46" s="14">
        <v>1807388.29</v>
      </c>
      <c r="L46" s="16">
        <v>1807388.29</v>
      </c>
      <c r="M46" s="16">
        <v>1807388.29</v>
      </c>
      <c r="N46" s="14">
        <v>1994274.88</v>
      </c>
      <c r="O46" s="14">
        <v>21875546.069999993</v>
      </c>
      <c r="P46" s="14">
        <v>19853166.149999999</v>
      </c>
      <c r="Q46" s="14">
        <v>22000000</v>
      </c>
      <c r="R46" s="14">
        <v>19853166.149999999</v>
      </c>
    </row>
    <row r="47" spans="2:18" x14ac:dyDescent="0.25">
      <c r="B47" s="25" t="s">
        <v>48</v>
      </c>
      <c r="C47" s="14">
        <v>0</v>
      </c>
      <c r="D47" s="14">
        <v>0</v>
      </c>
      <c r="E47" s="14">
        <v>0</v>
      </c>
      <c r="F47" s="14">
        <v>0</v>
      </c>
      <c r="G47" s="14">
        <v>0</v>
      </c>
      <c r="H47" s="14">
        <v>0</v>
      </c>
      <c r="I47" s="14">
        <v>0</v>
      </c>
      <c r="J47" s="14">
        <v>0</v>
      </c>
      <c r="K47" s="14">
        <v>0</v>
      </c>
      <c r="L47" s="16">
        <v>0</v>
      </c>
      <c r="M47" s="16">
        <v>0</v>
      </c>
      <c r="N47" s="14">
        <v>0</v>
      </c>
      <c r="O47" s="14">
        <v>0</v>
      </c>
      <c r="P47" s="14">
        <v>0</v>
      </c>
      <c r="Q47" s="14">
        <v>0</v>
      </c>
      <c r="R47" s="14">
        <v>0</v>
      </c>
    </row>
    <row r="48" spans="2:18" x14ac:dyDescent="0.25">
      <c r="B48" s="25" t="s">
        <v>49</v>
      </c>
      <c r="C48" s="14">
        <v>0</v>
      </c>
      <c r="D48" s="14">
        <v>0</v>
      </c>
      <c r="E48" s="14">
        <v>0</v>
      </c>
      <c r="F48" s="14">
        <v>0</v>
      </c>
      <c r="G48" s="14">
        <v>0</v>
      </c>
      <c r="H48" s="14">
        <v>0</v>
      </c>
      <c r="I48" s="14">
        <v>0</v>
      </c>
      <c r="J48" s="14">
        <v>0</v>
      </c>
      <c r="K48" s="14">
        <v>0</v>
      </c>
      <c r="L48" s="16">
        <v>0</v>
      </c>
      <c r="M48" s="16">
        <v>0</v>
      </c>
      <c r="N48" s="14">
        <v>0</v>
      </c>
      <c r="O48" s="14">
        <v>0</v>
      </c>
      <c r="P48" s="14">
        <v>0</v>
      </c>
      <c r="Q48" s="14">
        <f>'[1]Tracking Model'!$Q34</f>
        <v>0</v>
      </c>
      <c r="R48" s="14">
        <v>0</v>
      </c>
    </row>
    <row r="49" spans="2:18" x14ac:dyDescent="0.25">
      <c r="B49" s="25"/>
      <c r="C49" s="14"/>
      <c r="D49" s="14"/>
      <c r="E49" s="14"/>
      <c r="F49" s="14"/>
      <c r="G49" s="14"/>
      <c r="H49" s="14"/>
      <c r="I49" s="14"/>
      <c r="J49" s="14"/>
      <c r="K49" s="14"/>
      <c r="L49" s="16"/>
      <c r="M49" s="16"/>
      <c r="N49" s="14"/>
      <c r="O49" s="14"/>
      <c r="P49" s="14"/>
      <c r="Q49" s="14"/>
      <c r="R49" s="14"/>
    </row>
    <row r="50" spans="2:18" x14ac:dyDescent="0.25">
      <c r="B50" s="25" t="s">
        <v>83</v>
      </c>
      <c r="C50" s="5">
        <f t="shared" ref="C50:O50" si="5">SUM(C45:C49)</f>
        <v>7347020</v>
      </c>
      <c r="D50" s="5">
        <f t="shared" si="5"/>
        <v>8035841.3600000003</v>
      </c>
      <c r="E50" s="5">
        <f t="shared" si="5"/>
        <v>9122943.0399999991</v>
      </c>
      <c r="F50" s="5">
        <f t="shared" si="5"/>
        <v>7033458.9000000004</v>
      </c>
      <c r="G50" s="5">
        <f t="shared" si="5"/>
        <v>9274781.2199999988</v>
      </c>
      <c r="H50" s="5">
        <f t="shared" si="5"/>
        <v>77768624.970000014</v>
      </c>
      <c r="I50" s="5">
        <f t="shared" si="5"/>
        <v>88675848.940000013</v>
      </c>
      <c r="J50" s="5">
        <f t="shared" si="5"/>
        <v>72274974.460000008</v>
      </c>
      <c r="K50" s="5">
        <f t="shared" si="5"/>
        <v>43921000.899999999</v>
      </c>
      <c r="L50" s="5">
        <f t="shared" si="5"/>
        <v>17153102.260000002</v>
      </c>
      <c r="M50" s="5">
        <f t="shared" si="5"/>
        <v>12263619.73</v>
      </c>
      <c r="N50" s="5">
        <f t="shared" si="5"/>
        <v>9386252.7899999991</v>
      </c>
      <c r="O50" s="5">
        <f t="shared" si="5"/>
        <v>362257468.57000005</v>
      </c>
      <c r="P50" s="5">
        <f t="shared" ref="P50:R50" si="6">SUM(P45:P49)</f>
        <v>366142232.49000001</v>
      </c>
      <c r="Q50" s="5">
        <f t="shared" si="6"/>
        <v>362000000</v>
      </c>
      <c r="R50" s="5">
        <f t="shared" si="6"/>
        <v>366142232.49000001</v>
      </c>
    </row>
    <row r="51" spans="2:18" x14ac:dyDescent="0.25">
      <c r="B51" s="25"/>
      <c r="C51" s="14"/>
      <c r="D51" s="14"/>
      <c r="E51" s="14"/>
      <c r="F51" s="14"/>
      <c r="G51" s="14"/>
      <c r="H51" s="14"/>
      <c r="I51" s="14"/>
      <c r="J51" s="14"/>
      <c r="K51" s="14"/>
      <c r="L51" s="16"/>
      <c r="M51" s="16"/>
      <c r="N51" s="14"/>
      <c r="O51" s="14"/>
      <c r="P51" s="14"/>
      <c r="Q51" s="14"/>
      <c r="R51" s="14"/>
    </row>
    <row r="52" spans="2:18" s="6" customFormat="1" x14ac:dyDescent="0.25">
      <c r="B52" s="28" t="s">
        <v>53</v>
      </c>
      <c r="C52" s="15">
        <f t="shared" ref="C52:Q52" si="7">C38-C50</f>
        <v>68379517.370000005</v>
      </c>
      <c r="D52" s="15">
        <f t="shared" si="7"/>
        <v>95208463.100000009</v>
      </c>
      <c r="E52" s="15">
        <f t="shared" si="7"/>
        <v>131716168.29000002</v>
      </c>
      <c r="F52" s="15">
        <f t="shared" si="7"/>
        <v>103657157.34</v>
      </c>
      <c r="G52" s="15">
        <f t="shared" si="7"/>
        <v>92128372.609999999</v>
      </c>
      <c r="H52" s="15">
        <f t="shared" si="7"/>
        <v>61740006.109999999</v>
      </c>
      <c r="I52" s="15">
        <f t="shared" si="7"/>
        <v>61517341.329999968</v>
      </c>
      <c r="J52" s="15">
        <f t="shared" si="7"/>
        <v>22663642.209999979</v>
      </c>
      <c r="K52" s="15">
        <f t="shared" si="7"/>
        <v>89649814.379999995</v>
      </c>
      <c r="L52" s="15">
        <f t="shared" si="7"/>
        <v>219173533.64000002</v>
      </c>
      <c r="M52" s="15">
        <f t="shared" si="7"/>
        <v>111752028.41000001</v>
      </c>
      <c r="N52" s="15">
        <f t="shared" si="7"/>
        <v>168123613</v>
      </c>
      <c r="O52" s="15">
        <f t="shared" si="7"/>
        <v>1180709657.79</v>
      </c>
      <c r="P52" s="15">
        <f t="shared" si="7"/>
        <v>1142390292.3699999</v>
      </c>
      <c r="Q52" s="15">
        <f t="shared" si="7"/>
        <v>1165000000</v>
      </c>
      <c r="R52" s="15">
        <f>R38-R50</f>
        <v>1150467978.4399998</v>
      </c>
    </row>
    <row r="53" spans="2:18" x14ac:dyDescent="0.25">
      <c r="B53" s="25"/>
      <c r="C53" s="14"/>
      <c r="D53" s="14"/>
      <c r="E53" s="14"/>
      <c r="F53" s="14"/>
      <c r="G53" s="14"/>
      <c r="H53" s="14"/>
      <c r="I53" s="14"/>
      <c r="J53" s="14"/>
      <c r="K53" s="14"/>
      <c r="L53" s="16"/>
      <c r="M53" s="16"/>
      <c r="N53" s="14"/>
      <c r="O53" s="14"/>
      <c r="P53" s="14"/>
      <c r="Q53" s="14"/>
      <c r="R53" s="14"/>
    </row>
    <row r="54" spans="2:18" x14ac:dyDescent="0.25">
      <c r="B54" s="25" t="s">
        <v>51</v>
      </c>
      <c r="C54" s="14">
        <v>0</v>
      </c>
      <c r="D54" s="14">
        <v>3302440.66</v>
      </c>
      <c r="E54" s="14">
        <v>3843253.2399999998</v>
      </c>
      <c r="F54" s="14">
        <v>52418360.130000003</v>
      </c>
      <c r="G54" s="14">
        <v>-14281599.310000001</v>
      </c>
      <c r="H54" s="14">
        <v>-7509683.9900000002</v>
      </c>
      <c r="I54" s="14">
        <v>63030908.789999992</v>
      </c>
      <c r="J54" s="14">
        <v>16509984.810000001</v>
      </c>
      <c r="K54" s="14">
        <v>36525657.600000001</v>
      </c>
      <c r="L54" s="16">
        <v>50958163.119999997</v>
      </c>
      <c r="M54" s="16">
        <v>2541117.83</v>
      </c>
      <c r="N54" s="14">
        <v>55650400.479999997</v>
      </c>
      <c r="O54" s="14">
        <v>262989003.35999998</v>
      </c>
      <c r="P54" s="14">
        <v>275783443.32999998</v>
      </c>
      <c r="Q54" s="14">
        <v>260000000</v>
      </c>
      <c r="R54" s="14">
        <v>281047492.31</v>
      </c>
    </row>
    <row r="55" spans="2:18" x14ac:dyDescent="0.25">
      <c r="B55" s="25" t="s">
        <v>50</v>
      </c>
      <c r="C55" s="14">
        <v>0</v>
      </c>
      <c r="D55" s="14">
        <v>0</v>
      </c>
      <c r="E55" s="14">
        <v>0</v>
      </c>
      <c r="F55" s="14">
        <v>0</v>
      </c>
      <c r="G55" s="14">
        <v>0</v>
      </c>
      <c r="H55" s="14">
        <v>0</v>
      </c>
      <c r="I55" s="14">
        <v>0</v>
      </c>
      <c r="J55" s="14">
        <v>0</v>
      </c>
      <c r="K55" s="14">
        <v>0</v>
      </c>
      <c r="L55" s="16">
        <v>0</v>
      </c>
      <c r="M55" s="16">
        <v>0</v>
      </c>
      <c r="N55" s="14">
        <v>0</v>
      </c>
      <c r="O55" s="14">
        <v>0</v>
      </c>
      <c r="P55" s="14">
        <v>0</v>
      </c>
      <c r="Q55" s="14">
        <v>0</v>
      </c>
      <c r="R55" s="14">
        <v>0</v>
      </c>
    </row>
    <row r="56" spans="2:18" x14ac:dyDescent="0.25">
      <c r="B56" s="25"/>
      <c r="C56" s="14"/>
      <c r="D56" s="14"/>
      <c r="E56" s="14"/>
      <c r="F56" s="14"/>
      <c r="G56" s="14"/>
      <c r="H56" s="14"/>
      <c r="I56" s="14"/>
      <c r="J56" s="14"/>
      <c r="K56" s="14"/>
      <c r="L56" s="16"/>
      <c r="M56" s="16"/>
      <c r="N56" s="14"/>
      <c r="O56" s="14"/>
      <c r="P56" s="14"/>
      <c r="Q56" s="14"/>
      <c r="R56" s="14"/>
    </row>
    <row r="57" spans="2:18" s="6" customFormat="1" x14ac:dyDescent="0.25">
      <c r="B57" s="28" t="s">
        <v>52</v>
      </c>
      <c r="C57" s="11">
        <f t="shared" ref="C57:R57" si="8">SUM(C54:C55)</f>
        <v>0</v>
      </c>
      <c r="D57" s="11">
        <f t="shared" si="8"/>
        <v>3302440.66</v>
      </c>
      <c r="E57" s="11">
        <f t="shared" si="8"/>
        <v>3843253.2399999998</v>
      </c>
      <c r="F57" s="11">
        <f t="shared" si="8"/>
        <v>52418360.130000003</v>
      </c>
      <c r="G57" s="11">
        <f t="shared" si="8"/>
        <v>-14281599.310000001</v>
      </c>
      <c r="H57" s="11">
        <f t="shared" si="8"/>
        <v>-7509683.9900000002</v>
      </c>
      <c r="I57" s="11">
        <f t="shared" si="8"/>
        <v>63030908.789999992</v>
      </c>
      <c r="J57" s="11">
        <f t="shared" si="8"/>
        <v>16509984.810000001</v>
      </c>
      <c r="K57" s="11">
        <f t="shared" si="8"/>
        <v>36525657.600000001</v>
      </c>
      <c r="L57" s="11">
        <f t="shared" si="8"/>
        <v>50958163.119999997</v>
      </c>
      <c r="M57" s="11">
        <f t="shared" si="8"/>
        <v>2541117.83</v>
      </c>
      <c r="N57" s="11">
        <f t="shared" si="8"/>
        <v>55650400.479999997</v>
      </c>
      <c r="O57" s="11">
        <f t="shared" si="8"/>
        <v>262989003.35999998</v>
      </c>
      <c r="P57" s="11">
        <f t="shared" si="8"/>
        <v>275783443.32999998</v>
      </c>
      <c r="Q57" s="11">
        <f t="shared" si="8"/>
        <v>260000000</v>
      </c>
      <c r="R57" s="11">
        <f t="shared" si="8"/>
        <v>281047492.31</v>
      </c>
    </row>
    <row r="58" spans="2:18" x14ac:dyDescent="0.25">
      <c r="B58" s="25"/>
      <c r="C58" s="14"/>
      <c r="D58" s="14"/>
      <c r="E58" s="14"/>
      <c r="F58" s="14"/>
      <c r="G58" s="14"/>
      <c r="H58" s="14"/>
      <c r="I58" s="14"/>
      <c r="J58" s="14"/>
      <c r="K58" s="14"/>
      <c r="L58" s="16"/>
      <c r="M58" s="16"/>
      <c r="N58" s="14"/>
      <c r="O58" s="14"/>
      <c r="P58" s="14"/>
      <c r="Q58" s="14"/>
      <c r="R58" s="14"/>
    </row>
    <row r="59" spans="2:18" x14ac:dyDescent="0.25">
      <c r="B59" s="25" t="s">
        <v>54</v>
      </c>
      <c r="C59" s="14">
        <v>0</v>
      </c>
      <c r="D59" s="14">
        <v>0</v>
      </c>
      <c r="E59" s="14">
        <v>0</v>
      </c>
      <c r="F59" s="14">
        <v>0</v>
      </c>
      <c r="G59" s="14">
        <v>0</v>
      </c>
      <c r="H59" s="14">
        <v>0</v>
      </c>
      <c r="I59" s="14">
        <v>0</v>
      </c>
      <c r="J59" s="14">
        <v>0</v>
      </c>
      <c r="K59" s="14">
        <v>0</v>
      </c>
      <c r="L59" s="16">
        <v>0</v>
      </c>
      <c r="M59" s="16">
        <v>0</v>
      </c>
      <c r="N59" s="14">
        <v>0</v>
      </c>
      <c r="O59" s="14">
        <v>0</v>
      </c>
      <c r="P59" s="14">
        <v>43.43</v>
      </c>
      <c r="Q59" s="14">
        <v>0</v>
      </c>
      <c r="R59" s="14">
        <v>43.43</v>
      </c>
    </row>
    <row r="60" spans="2:18" x14ac:dyDescent="0.25">
      <c r="B60" s="25"/>
      <c r="C60" s="14"/>
      <c r="D60" s="14"/>
      <c r="E60" s="14"/>
      <c r="F60" s="14"/>
      <c r="G60" s="14"/>
      <c r="H60" s="14"/>
      <c r="I60" s="14"/>
      <c r="J60" s="14"/>
      <c r="K60" s="14"/>
      <c r="L60" s="16"/>
      <c r="M60" s="16"/>
      <c r="N60" s="14"/>
      <c r="O60" s="14"/>
      <c r="P60" s="14"/>
      <c r="Q60" s="14"/>
      <c r="R60" s="14"/>
    </row>
    <row r="61" spans="2:18" x14ac:dyDescent="0.25">
      <c r="B61" s="25" t="s">
        <v>6</v>
      </c>
      <c r="C61" s="14">
        <v>0</v>
      </c>
      <c r="D61" s="14">
        <v>0</v>
      </c>
      <c r="E61" s="14">
        <v>0</v>
      </c>
      <c r="F61" s="14">
        <v>0</v>
      </c>
      <c r="G61" s="14">
        <v>0</v>
      </c>
      <c r="H61" s="14">
        <v>0</v>
      </c>
      <c r="I61" s="14">
        <v>0</v>
      </c>
      <c r="J61" s="14">
        <v>0</v>
      </c>
      <c r="K61" s="14">
        <v>0</v>
      </c>
      <c r="L61" s="14">
        <v>0</v>
      </c>
      <c r="M61" s="14">
        <v>0</v>
      </c>
      <c r="N61" s="14">
        <v>0</v>
      </c>
      <c r="O61" s="14">
        <v>0</v>
      </c>
      <c r="P61" s="14">
        <v>43.43</v>
      </c>
      <c r="Q61" s="14">
        <f t="shared" ref="Q61" si="9">SUM(Q59)</f>
        <v>0</v>
      </c>
      <c r="R61" s="14">
        <f>SUM(R59)</f>
        <v>43.43</v>
      </c>
    </row>
    <row r="62" spans="2:18" x14ac:dyDescent="0.25">
      <c r="B62" s="25"/>
      <c r="C62" s="14"/>
      <c r="D62" s="14"/>
      <c r="E62" s="14"/>
      <c r="F62" s="14"/>
      <c r="G62" s="14"/>
      <c r="H62" s="14"/>
      <c r="I62" s="14"/>
      <c r="J62" s="14"/>
      <c r="K62" s="14"/>
      <c r="L62" s="16"/>
      <c r="M62" s="16"/>
      <c r="N62" s="14"/>
      <c r="O62" s="14"/>
      <c r="P62" s="14"/>
      <c r="Q62" s="14"/>
      <c r="R62" s="14"/>
    </row>
    <row r="63" spans="2:18" x14ac:dyDescent="0.25">
      <c r="B63" s="25" t="s">
        <v>7</v>
      </c>
      <c r="C63" s="16">
        <f t="shared" ref="C63:Q63" si="10">C61+C57+C52</f>
        <v>68379517.370000005</v>
      </c>
      <c r="D63" s="16">
        <f t="shared" si="10"/>
        <v>98510903.760000005</v>
      </c>
      <c r="E63" s="16">
        <f t="shared" si="10"/>
        <v>135559421.53000003</v>
      </c>
      <c r="F63" s="16">
        <f t="shared" si="10"/>
        <v>156075517.47</v>
      </c>
      <c r="G63" s="16">
        <f t="shared" si="10"/>
        <v>77846773.299999997</v>
      </c>
      <c r="H63" s="16">
        <f t="shared" si="10"/>
        <v>54230322.119999997</v>
      </c>
      <c r="I63" s="16">
        <f t="shared" si="10"/>
        <v>124548250.11999996</v>
      </c>
      <c r="J63" s="16">
        <f t="shared" si="10"/>
        <v>39173627.019999981</v>
      </c>
      <c r="K63" s="16">
        <f t="shared" si="10"/>
        <v>126175471.97999999</v>
      </c>
      <c r="L63" s="16">
        <f t="shared" si="10"/>
        <v>270131696.75999999</v>
      </c>
      <c r="M63" s="16">
        <f t="shared" si="10"/>
        <v>114293146.24000001</v>
      </c>
      <c r="N63" s="16">
        <f t="shared" si="10"/>
        <v>223774013.47999999</v>
      </c>
      <c r="O63" s="16">
        <f t="shared" si="10"/>
        <v>1443698661.1499999</v>
      </c>
      <c r="P63" s="16">
        <f t="shared" si="10"/>
        <v>1418173779.1299999</v>
      </c>
      <c r="Q63" s="16">
        <f t="shared" si="10"/>
        <v>1425000000</v>
      </c>
      <c r="R63" s="16">
        <f t="shared" ref="R63" si="11">R61+R57+R52</f>
        <v>1431515514.1799998</v>
      </c>
    </row>
    <row r="64" spans="2:18" x14ac:dyDescent="0.25">
      <c r="B64" s="25"/>
      <c r="C64" s="14"/>
      <c r="D64" s="14"/>
      <c r="E64" s="14"/>
      <c r="F64" s="14"/>
      <c r="G64" s="14"/>
      <c r="H64" s="14"/>
      <c r="I64" s="14"/>
      <c r="J64" s="14"/>
      <c r="K64" s="14"/>
      <c r="L64" s="16"/>
      <c r="M64" s="16"/>
      <c r="N64" s="14"/>
      <c r="O64" s="14"/>
      <c r="P64" s="14"/>
      <c r="Q64" s="14"/>
      <c r="R64" s="14"/>
    </row>
    <row r="65" spans="2:18" x14ac:dyDescent="0.25">
      <c r="B65" s="25" t="s">
        <v>113</v>
      </c>
      <c r="C65" s="14"/>
      <c r="D65" s="14"/>
      <c r="E65" s="14"/>
      <c r="F65" s="14"/>
      <c r="G65" s="14"/>
      <c r="H65" s="14"/>
      <c r="I65" s="14"/>
      <c r="J65" s="14"/>
      <c r="K65" s="14"/>
      <c r="L65" s="16"/>
      <c r="M65" s="16"/>
      <c r="N65" s="14"/>
      <c r="O65" s="14"/>
      <c r="P65" s="14"/>
      <c r="Q65" s="14"/>
      <c r="R65" s="14"/>
    </row>
    <row r="66" spans="2:18" x14ac:dyDescent="0.25">
      <c r="B66" s="25" t="s">
        <v>132</v>
      </c>
      <c r="C66" s="14">
        <v>29768910.920000002</v>
      </c>
      <c r="D66" s="14">
        <v>31180746.98</v>
      </c>
      <c r="E66" s="14">
        <v>29238374.489999998</v>
      </c>
      <c r="F66" s="14">
        <v>32749320.100000001</v>
      </c>
      <c r="G66" s="14">
        <v>30913972.059999999</v>
      </c>
      <c r="H66" s="14">
        <v>31442111.629999999</v>
      </c>
      <c r="I66" s="14">
        <v>30805163.899999999</v>
      </c>
      <c r="J66" s="14">
        <v>28748145.350000001</v>
      </c>
      <c r="K66" s="14">
        <v>32644992.48</v>
      </c>
      <c r="L66" s="16">
        <v>35654562.920000002</v>
      </c>
      <c r="M66" s="16">
        <v>33244801.579999998</v>
      </c>
      <c r="N66" s="14">
        <v>0</v>
      </c>
      <c r="O66" s="14">
        <v>346391102.41000003</v>
      </c>
      <c r="P66" s="14">
        <v>374268179.68000001</v>
      </c>
      <c r="Q66" s="14">
        <v>382300000</v>
      </c>
      <c r="R66" s="14">
        <v>399588895.97000003</v>
      </c>
    </row>
    <row r="67" spans="2:18" x14ac:dyDescent="0.25">
      <c r="B67" s="25" t="s">
        <v>119</v>
      </c>
      <c r="C67" s="14">
        <v>1657040.49</v>
      </c>
      <c r="D67" s="14">
        <v>1638071.49</v>
      </c>
      <c r="E67" s="14">
        <v>1690099.21</v>
      </c>
      <c r="F67" s="14">
        <v>1814061.81</v>
      </c>
      <c r="G67" s="14">
        <v>1666656.71</v>
      </c>
      <c r="H67" s="14">
        <v>1711205.9300000002</v>
      </c>
      <c r="I67" s="14">
        <v>1678570.8499999999</v>
      </c>
      <c r="J67" s="14">
        <v>1624522.79</v>
      </c>
      <c r="K67" s="14">
        <v>1789802.81</v>
      </c>
      <c r="L67" s="16">
        <v>1855015.3399999999</v>
      </c>
      <c r="M67" s="16">
        <v>1913505.17</v>
      </c>
      <c r="N67" s="14">
        <v>172511.55</v>
      </c>
      <c r="O67" s="14">
        <v>19211064.150000002</v>
      </c>
      <c r="P67" s="14">
        <v>21404580.23</v>
      </c>
      <c r="Q67" s="14">
        <v>20700000</v>
      </c>
      <c r="R67" s="14">
        <v>21452054.059999999</v>
      </c>
    </row>
    <row r="68" spans="2:18" x14ac:dyDescent="0.25">
      <c r="B68" s="25" t="s">
        <v>55</v>
      </c>
      <c r="C68" s="14">
        <v>1020433.19</v>
      </c>
      <c r="D68" s="14">
        <v>1923651.02</v>
      </c>
      <c r="E68" s="14">
        <v>1890846.8900000001</v>
      </c>
      <c r="F68" s="14">
        <v>1222103.1000000003</v>
      </c>
      <c r="G68" s="14">
        <v>1312475.8799999999</v>
      </c>
      <c r="H68" s="14">
        <v>1105486.3600000001</v>
      </c>
      <c r="I68" s="14">
        <v>1152291.47</v>
      </c>
      <c r="J68" s="14">
        <v>1065623.74</v>
      </c>
      <c r="K68" s="14">
        <v>1243924.05</v>
      </c>
      <c r="L68" s="16">
        <v>869956.33</v>
      </c>
      <c r="M68" s="16">
        <v>1173471.8899999999</v>
      </c>
      <c r="N68" s="14">
        <v>1116404.9099999999</v>
      </c>
      <c r="O68" s="14">
        <v>15096668.830000002</v>
      </c>
      <c r="P68" s="14">
        <v>11855782.529999999</v>
      </c>
      <c r="Q68" s="14">
        <v>13000000</v>
      </c>
      <c r="R68" s="14">
        <v>12018384.779999999</v>
      </c>
    </row>
    <row r="69" spans="2:18" x14ac:dyDescent="0.25">
      <c r="B69" s="25" t="s">
        <v>56</v>
      </c>
      <c r="C69" s="14">
        <v>2145000.36</v>
      </c>
      <c r="D69" s="14">
        <v>2113674.41</v>
      </c>
      <c r="E69" s="14">
        <v>2011604.02</v>
      </c>
      <c r="F69" s="14">
        <v>2150446.13</v>
      </c>
      <c r="G69" s="14">
        <v>2028523.95</v>
      </c>
      <c r="H69" s="14">
        <v>2001508.23</v>
      </c>
      <c r="I69" s="14">
        <v>1848162.06</v>
      </c>
      <c r="J69" s="14">
        <v>1804497.16</v>
      </c>
      <c r="K69" s="14">
        <v>2016651.6</v>
      </c>
      <c r="L69" s="16">
        <v>2035813.39</v>
      </c>
      <c r="M69" s="16">
        <v>2053808.13</v>
      </c>
      <c r="N69" s="14">
        <v>1986811.35</v>
      </c>
      <c r="O69" s="14">
        <v>24196500.789999999</v>
      </c>
      <c r="P69" s="14">
        <v>23342457.77</v>
      </c>
      <c r="Q69" s="14">
        <v>24000000</v>
      </c>
      <c r="R69" s="14">
        <v>23342457.77</v>
      </c>
    </row>
    <row r="70" spans="2:18" x14ac:dyDescent="0.25">
      <c r="B70" s="25"/>
      <c r="C70" s="14"/>
      <c r="D70" s="14"/>
      <c r="E70" s="14"/>
      <c r="F70" s="14"/>
      <c r="G70" s="14"/>
      <c r="H70" s="14"/>
      <c r="I70" s="14"/>
      <c r="J70" s="14"/>
      <c r="K70" s="14"/>
      <c r="L70" s="16"/>
      <c r="M70" s="16"/>
      <c r="N70" s="14"/>
      <c r="O70" s="14"/>
      <c r="P70" s="14"/>
      <c r="Q70" s="14"/>
      <c r="R70" s="14"/>
    </row>
    <row r="71" spans="2:18" s="6" customFormat="1" x14ac:dyDescent="0.25">
      <c r="B71" s="28" t="s">
        <v>114</v>
      </c>
      <c r="C71" s="15">
        <f t="shared" ref="C71:R71" si="12">SUM(C66:C69)</f>
        <v>34591384.960000001</v>
      </c>
      <c r="D71" s="15">
        <f t="shared" si="12"/>
        <v>36856143.900000006</v>
      </c>
      <c r="E71" s="15">
        <f t="shared" si="12"/>
        <v>34830924.609999999</v>
      </c>
      <c r="F71" s="15">
        <f t="shared" si="12"/>
        <v>37935931.140000008</v>
      </c>
      <c r="G71" s="15">
        <f t="shared" si="12"/>
        <v>35921628.600000001</v>
      </c>
      <c r="H71" s="15">
        <f t="shared" si="12"/>
        <v>36260312.149999999</v>
      </c>
      <c r="I71" s="15">
        <f t="shared" si="12"/>
        <v>35484188.280000001</v>
      </c>
      <c r="J71" s="15">
        <f t="shared" si="12"/>
        <v>33242789.039999999</v>
      </c>
      <c r="K71" s="15">
        <f t="shared" si="12"/>
        <v>37695370.939999998</v>
      </c>
      <c r="L71" s="15">
        <f t="shared" si="12"/>
        <v>40415347.980000004</v>
      </c>
      <c r="M71" s="15">
        <f t="shared" si="12"/>
        <v>38385586.770000003</v>
      </c>
      <c r="N71" s="15">
        <f t="shared" si="12"/>
        <v>3275727.81</v>
      </c>
      <c r="O71" s="15">
        <f t="shared" si="12"/>
        <v>404895336.18000001</v>
      </c>
      <c r="P71" s="15">
        <f t="shared" si="12"/>
        <v>430871000.20999998</v>
      </c>
      <c r="Q71" s="15">
        <f t="shared" si="12"/>
        <v>440000000</v>
      </c>
      <c r="R71" s="15">
        <f t="shared" si="12"/>
        <v>456401792.57999998</v>
      </c>
    </row>
    <row r="72" spans="2:18" x14ac:dyDescent="0.25">
      <c r="B72" s="25"/>
      <c r="C72" s="14"/>
      <c r="D72" s="14"/>
      <c r="E72" s="14"/>
      <c r="F72" s="14"/>
      <c r="G72" s="14"/>
      <c r="H72" s="14"/>
      <c r="I72" s="14"/>
      <c r="J72" s="14"/>
      <c r="K72" s="14"/>
      <c r="L72" s="16"/>
      <c r="M72" s="16"/>
      <c r="N72" s="14"/>
      <c r="O72" s="14"/>
      <c r="P72" s="14"/>
      <c r="Q72" s="14"/>
      <c r="R72" s="14"/>
    </row>
    <row r="73" spans="2:18" x14ac:dyDescent="0.25">
      <c r="B73" s="25" t="s">
        <v>8</v>
      </c>
      <c r="C73" s="16">
        <f t="shared" ref="C73:Q73" si="13">C71+C63+C28</f>
        <v>285339244.75999999</v>
      </c>
      <c r="D73" s="16">
        <f t="shared" si="13"/>
        <v>365594855.43000007</v>
      </c>
      <c r="E73" s="16">
        <f t="shared" si="13"/>
        <v>336233803.86000001</v>
      </c>
      <c r="F73" s="16">
        <f t="shared" si="13"/>
        <v>396149225.15000004</v>
      </c>
      <c r="G73" s="16">
        <f t="shared" si="13"/>
        <v>333651539.07999998</v>
      </c>
      <c r="H73" s="16">
        <f t="shared" si="13"/>
        <v>292016572.79999995</v>
      </c>
      <c r="I73" s="16">
        <f t="shared" si="13"/>
        <v>342824511.71999997</v>
      </c>
      <c r="J73" s="16">
        <f t="shared" si="13"/>
        <v>258677467.00999996</v>
      </c>
      <c r="K73" s="16">
        <f t="shared" si="13"/>
        <v>345152292.69999999</v>
      </c>
      <c r="L73" s="16">
        <f t="shared" si="13"/>
        <v>500928862.77000004</v>
      </c>
      <c r="M73" s="16">
        <f t="shared" si="13"/>
        <v>350381943.25</v>
      </c>
      <c r="N73" s="16">
        <f t="shared" si="13"/>
        <v>455662332.58000004</v>
      </c>
      <c r="O73" s="16">
        <f t="shared" si="13"/>
        <v>4217612651.1099997</v>
      </c>
      <c r="P73" s="16">
        <f t="shared" si="13"/>
        <v>4254858070.9200001</v>
      </c>
      <c r="Q73" s="16">
        <f t="shared" si="13"/>
        <v>4260000000</v>
      </c>
      <c r="R73" s="16">
        <f t="shared" ref="R73" si="14">R71+R63+R28</f>
        <v>4315943078.1499996</v>
      </c>
    </row>
    <row r="74" spans="2:18" x14ac:dyDescent="0.25">
      <c r="B74" s="25"/>
      <c r="C74" s="14"/>
      <c r="D74" s="14"/>
      <c r="E74" s="14"/>
      <c r="F74" s="14"/>
      <c r="G74" s="14"/>
      <c r="H74" s="14"/>
      <c r="I74" s="14"/>
      <c r="J74" s="14"/>
      <c r="K74" s="14"/>
      <c r="L74" s="16"/>
      <c r="M74" s="16"/>
      <c r="N74" s="14"/>
      <c r="O74" s="14"/>
      <c r="P74" s="14"/>
      <c r="Q74" s="14"/>
      <c r="R74" s="14"/>
    </row>
    <row r="75" spans="2:18" x14ac:dyDescent="0.25">
      <c r="B75" s="25" t="s">
        <v>9</v>
      </c>
      <c r="C75" s="14"/>
      <c r="D75" s="14"/>
      <c r="E75" s="14"/>
      <c r="F75" s="14"/>
      <c r="G75" s="14"/>
      <c r="H75" s="14"/>
      <c r="I75" s="14"/>
      <c r="J75" s="14"/>
      <c r="K75" s="14"/>
      <c r="L75" s="16"/>
      <c r="M75" s="16"/>
      <c r="N75" s="14"/>
      <c r="O75" s="14"/>
      <c r="P75" s="14"/>
      <c r="Q75" s="14"/>
      <c r="R75" s="14"/>
    </row>
    <row r="76" spans="2:18" x14ac:dyDescent="0.25">
      <c r="B76" s="25" t="s">
        <v>57</v>
      </c>
      <c r="C76" s="14">
        <v>33730.879999999997</v>
      </c>
      <c r="D76" s="14">
        <v>44980</v>
      </c>
      <c r="E76" s="14">
        <v>13795</v>
      </c>
      <c r="F76" s="14">
        <v>28478.799999999999</v>
      </c>
      <c r="G76" s="14">
        <v>127760</v>
      </c>
      <c r="H76" s="14">
        <v>113290</v>
      </c>
      <c r="I76" s="14">
        <v>24780</v>
      </c>
      <c r="J76" s="14">
        <v>1710741.37</v>
      </c>
      <c r="K76" s="14">
        <v>472998.45</v>
      </c>
      <c r="L76" s="16">
        <v>216002.65</v>
      </c>
      <c r="M76" s="16">
        <v>195328.3</v>
      </c>
      <c r="N76" s="14">
        <v>124806.51</v>
      </c>
      <c r="O76" s="14">
        <v>3106691.96</v>
      </c>
      <c r="P76" s="14">
        <v>2917436.07</v>
      </c>
      <c r="Q76" s="14">
        <v>3000000</v>
      </c>
      <c r="R76" s="14">
        <v>2917436.07</v>
      </c>
    </row>
    <row r="77" spans="2:18" x14ac:dyDescent="0.25">
      <c r="B77" s="25" t="s">
        <v>58</v>
      </c>
      <c r="C77" s="14">
        <v>30870</v>
      </c>
      <c r="D77" s="14">
        <v>28835</v>
      </c>
      <c r="E77" s="14">
        <v>27025</v>
      </c>
      <c r="F77" s="14">
        <v>28580</v>
      </c>
      <c r="G77" s="14">
        <v>29070</v>
      </c>
      <c r="H77" s="14">
        <v>22950</v>
      </c>
      <c r="I77" s="14">
        <v>24295</v>
      </c>
      <c r="J77" s="14">
        <v>26825</v>
      </c>
      <c r="K77" s="14">
        <v>29725</v>
      </c>
      <c r="L77" s="16">
        <v>30325</v>
      </c>
      <c r="M77" s="16">
        <v>21187</v>
      </c>
      <c r="N77" s="14">
        <v>35840</v>
      </c>
      <c r="O77" s="14">
        <v>335527</v>
      </c>
      <c r="P77" s="14">
        <v>419714.94</v>
      </c>
      <c r="Q77" s="14">
        <v>500000</v>
      </c>
      <c r="R77" s="14">
        <v>419714.94</v>
      </c>
    </row>
    <row r="78" spans="2:18" x14ac:dyDescent="0.25">
      <c r="B78" s="25" t="s">
        <v>59</v>
      </c>
      <c r="C78" s="14">
        <v>187401.32</v>
      </c>
      <c r="D78" s="14">
        <v>454670.32</v>
      </c>
      <c r="E78" s="14">
        <v>281855.48</v>
      </c>
      <c r="F78" s="14">
        <v>275438.49</v>
      </c>
      <c r="G78" s="14">
        <v>286643.52</v>
      </c>
      <c r="H78" s="14">
        <v>260324.07</v>
      </c>
      <c r="I78" s="14">
        <v>257308.53</v>
      </c>
      <c r="J78" s="14">
        <v>292100.71999999997</v>
      </c>
      <c r="K78" s="14">
        <v>301821.65999999997</v>
      </c>
      <c r="L78" s="16">
        <v>634541.65</v>
      </c>
      <c r="M78" s="16">
        <v>279789.58</v>
      </c>
      <c r="N78" s="14">
        <v>522240.55</v>
      </c>
      <c r="O78" s="14">
        <v>4034135.89</v>
      </c>
      <c r="P78" s="14">
        <v>5052171.71</v>
      </c>
      <c r="Q78" s="14">
        <v>5200000</v>
      </c>
      <c r="R78" s="14">
        <v>5052171.71</v>
      </c>
    </row>
    <row r="79" spans="2:18" x14ac:dyDescent="0.25">
      <c r="B79" s="25" t="s">
        <v>60</v>
      </c>
      <c r="C79" s="14">
        <v>982840</v>
      </c>
      <c r="D79" s="14">
        <v>1209280.01</v>
      </c>
      <c r="E79" s="14">
        <v>1304670</v>
      </c>
      <c r="F79" s="14">
        <v>1087460</v>
      </c>
      <c r="G79" s="14">
        <v>1116985</v>
      </c>
      <c r="H79" s="14">
        <v>6575560</v>
      </c>
      <c r="I79" s="14">
        <v>1194945</v>
      </c>
      <c r="J79" s="14">
        <v>1247925</v>
      </c>
      <c r="K79" s="14">
        <v>1016505</v>
      </c>
      <c r="L79" s="16">
        <v>1131260</v>
      </c>
      <c r="M79" s="16">
        <v>1130605</v>
      </c>
      <c r="N79" s="14">
        <v>1067195</v>
      </c>
      <c r="O79" s="14">
        <v>19065230.009999998</v>
      </c>
      <c r="P79" s="14">
        <v>18765301.050000001</v>
      </c>
      <c r="Q79" s="14">
        <v>19100000</v>
      </c>
      <c r="R79" s="14">
        <v>18765301.050000001</v>
      </c>
    </row>
    <row r="80" spans="2:18" x14ac:dyDescent="0.25">
      <c r="B80" s="25" t="s">
        <v>61</v>
      </c>
      <c r="C80" s="14">
        <v>0</v>
      </c>
      <c r="D80" s="14">
        <v>0</v>
      </c>
      <c r="E80" s="14">
        <v>0</v>
      </c>
      <c r="F80" s="14">
        <v>0</v>
      </c>
      <c r="G80" s="14">
        <v>0</v>
      </c>
      <c r="H80" s="14">
        <v>0</v>
      </c>
      <c r="I80" s="14">
        <v>0</v>
      </c>
      <c r="J80" s="14">
        <v>0</v>
      </c>
      <c r="K80" s="14">
        <v>0</v>
      </c>
      <c r="L80" s="16">
        <v>0</v>
      </c>
      <c r="M80" s="16">
        <v>0</v>
      </c>
      <c r="N80" s="14">
        <v>362374.44</v>
      </c>
      <c r="O80" s="14">
        <v>362374.44</v>
      </c>
      <c r="P80" s="14">
        <v>391712.17</v>
      </c>
      <c r="Q80" s="14">
        <v>300000</v>
      </c>
      <c r="R80" s="14">
        <v>391712.17</v>
      </c>
    </row>
    <row r="81" spans="2:18" x14ac:dyDescent="0.25">
      <c r="B81" s="25" t="s">
        <v>111</v>
      </c>
      <c r="C81" s="14">
        <v>138.25</v>
      </c>
      <c r="D81" s="14">
        <v>212</v>
      </c>
      <c r="E81" s="14">
        <v>270.06</v>
      </c>
      <c r="F81" s="14">
        <v>265.13</v>
      </c>
      <c r="G81" s="14">
        <v>105</v>
      </c>
      <c r="H81" s="14">
        <v>248.44</v>
      </c>
      <c r="I81" s="14">
        <v>356759.5</v>
      </c>
      <c r="J81" s="14">
        <v>52280.85</v>
      </c>
      <c r="K81" s="14">
        <v>3020105.1</v>
      </c>
      <c r="L81" s="16">
        <v>11802448.52</v>
      </c>
      <c r="M81" s="16">
        <v>4618.4799999999996</v>
      </c>
      <c r="N81" s="14">
        <v>160.72</v>
      </c>
      <c r="O81" s="14">
        <v>15237612.050000001</v>
      </c>
      <c r="P81" s="14">
        <v>11056399.450000001</v>
      </c>
      <c r="Q81" s="14">
        <v>11700000</v>
      </c>
      <c r="R81" s="14">
        <v>11056399.450000001</v>
      </c>
    </row>
    <row r="82" spans="2:18" x14ac:dyDescent="0.25">
      <c r="B82" s="25" t="s">
        <v>62</v>
      </c>
      <c r="C82" s="14">
        <v>302959.64</v>
      </c>
      <c r="D82" s="14">
        <v>258121.02</v>
      </c>
      <c r="E82" s="14">
        <v>219380.04999999981</v>
      </c>
      <c r="F82" s="14">
        <v>246740.74</v>
      </c>
      <c r="G82" s="14">
        <v>197781.97</v>
      </c>
      <c r="H82" s="14">
        <v>220175.01</v>
      </c>
      <c r="I82" s="14">
        <v>260643.39</v>
      </c>
      <c r="J82" s="14">
        <v>241339.36</v>
      </c>
      <c r="K82" s="14">
        <v>305229.74</v>
      </c>
      <c r="L82" s="16">
        <v>328057.14</v>
      </c>
      <c r="M82" s="16">
        <v>306622.53999999998</v>
      </c>
      <c r="N82" s="14">
        <v>263561.11</v>
      </c>
      <c r="O82" s="14">
        <v>3150611.71</v>
      </c>
      <c r="P82" s="14">
        <v>3392792.76</v>
      </c>
      <c r="Q82" s="14">
        <v>2900000</v>
      </c>
      <c r="R82" s="14">
        <v>2863554.36</v>
      </c>
    </row>
    <row r="83" spans="2:18" x14ac:dyDescent="0.25">
      <c r="B83" s="25" t="s">
        <v>118</v>
      </c>
      <c r="C83" s="14">
        <v>83033.5</v>
      </c>
      <c r="D83" s="14">
        <v>63231.9</v>
      </c>
      <c r="E83" s="14">
        <v>58108</v>
      </c>
      <c r="F83" s="14">
        <v>39544.199999999997</v>
      </c>
      <c r="G83" s="14">
        <v>38545</v>
      </c>
      <c r="H83" s="14">
        <v>32684.9</v>
      </c>
      <c r="I83" s="14">
        <v>40907.1</v>
      </c>
      <c r="J83" s="14">
        <v>74652.149999999994</v>
      </c>
      <c r="K83" s="14">
        <v>1831986.7</v>
      </c>
      <c r="L83" s="16">
        <v>1394884.8</v>
      </c>
      <c r="M83" s="16">
        <v>619039</v>
      </c>
      <c r="N83" s="14">
        <v>266964.71999999997</v>
      </c>
      <c r="O83" s="14">
        <v>4543581.97</v>
      </c>
      <c r="P83" s="14">
        <v>3855629.0300000003</v>
      </c>
      <c r="Q83" s="14">
        <v>4000000</v>
      </c>
      <c r="R83" s="14">
        <v>3855629.0300000003</v>
      </c>
    </row>
    <row r="84" spans="2:18" x14ac:dyDescent="0.25">
      <c r="B84" s="25" t="s">
        <v>112</v>
      </c>
      <c r="C84" s="14">
        <v>0</v>
      </c>
      <c r="D84" s="14">
        <v>0</v>
      </c>
      <c r="E84" s="14">
        <v>0</v>
      </c>
      <c r="F84" s="14">
        <v>0</v>
      </c>
      <c r="G84" s="14">
        <v>0</v>
      </c>
      <c r="H84" s="14">
        <v>0</v>
      </c>
      <c r="I84" s="14">
        <v>0</v>
      </c>
      <c r="J84" s="14">
        <v>0</v>
      </c>
      <c r="K84" s="14">
        <v>0</v>
      </c>
      <c r="L84" s="16">
        <v>0</v>
      </c>
      <c r="M84" s="16">
        <v>0</v>
      </c>
      <c r="N84" s="14">
        <v>0</v>
      </c>
      <c r="O84" s="14">
        <v>0</v>
      </c>
      <c r="P84" s="14">
        <v>4096354.18</v>
      </c>
      <c r="Q84" s="14">
        <v>3100000</v>
      </c>
      <c r="R84" s="14">
        <v>4096354.18</v>
      </c>
    </row>
    <row r="85" spans="2:18" x14ac:dyDescent="0.25">
      <c r="B85" s="25"/>
      <c r="C85" s="14"/>
      <c r="D85" s="14"/>
      <c r="E85" s="14"/>
      <c r="F85" s="14"/>
      <c r="G85" s="14"/>
      <c r="H85" s="14"/>
      <c r="I85" s="14"/>
      <c r="J85" s="14"/>
      <c r="K85" s="14"/>
      <c r="L85" s="16"/>
      <c r="M85" s="16"/>
      <c r="N85" s="14"/>
      <c r="O85" s="14"/>
      <c r="P85" s="14"/>
      <c r="Q85" s="14"/>
      <c r="R85" s="14"/>
    </row>
    <row r="86" spans="2:18" x14ac:dyDescent="0.25">
      <c r="B86" s="25" t="s">
        <v>10</v>
      </c>
      <c r="C86" s="16">
        <f t="shared" ref="C86:Q86" si="15">SUM(C76:C84)</f>
        <v>1620973.5899999999</v>
      </c>
      <c r="D86" s="16">
        <f t="shared" si="15"/>
        <v>2059330.25</v>
      </c>
      <c r="E86" s="16">
        <f t="shared" si="15"/>
        <v>1905103.5899999999</v>
      </c>
      <c r="F86" s="16">
        <f t="shared" si="15"/>
        <v>1706507.3599999999</v>
      </c>
      <c r="G86" s="16">
        <f t="shared" si="15"/>
        <v>1796890.49</v>
      </c>
      <c r="H86" s="16">
        <f t="shared" si="15"/>
        <v>7225232.4200000009</v>
      </c>
      <c r="I86" s="16">
        <f t="shared" si="15"/>
        <v>2159638.52</v>
      </c>
      <c r="J86" s="16">
        <f t="shared" si="15"/>
        <v>3645864.4499999997</v>
      </c>
      <c r="K86" s="16">
        <f t="shared" si="15"/>
        <v>6978371.6500000004</v>
      </c>
      <c r="L86" s="16">
        <f t="shared" si="15"/>
        <v>15537519.760000002</v>
      </c>
      <c r="M86" s="16">
        <f t="shared" si="15"/>
        <v>2557189.9</v>
      </c>
      <c r="N86" s="16">
        <f t="shared" si="15"/>
        <v>2643143.0499999998</v>
      </c>
      <c r="O86" s="16">
        <f t="shared" si="15"/>
        <v>49835765.030000001</v>
      </c>
      <c r="P86" s="16">
        <f t="shared" si="15"/>
        <v>49947511.359999999</v>
      </c>
      <c r="Q86" s="16">
        <f t="shared" si="15"/>
        <v>49800000</v>
      </c>
      <c r="R86" s="16">
        <f t="shared" ref="R86" si="16">SUM(R76:R84)</f>
        <v>49418272.960000001</v>
      </c>
    </row>
    <row r="87" spans="2:18" x14ac:dyDescent="0.25">
      <c r="B87" s="25"/>
      <c r="C87" s="14"/>
      <c r="D87" s="14"/>
      <c r="E87" s="14"/>
      <c r="F87" s="14"/>
      <c r="G87" s="14"/>
      <c r="H87" s="14"/>
      <c r="I87" s="14"/>
      <c r="J87" s="14"/>
      <c r="K87" s="14"/>
      <c r="L87" s="16"/>
      <c r="M87" s="16"/>
      <c r="N87" s="14"/>
      <c r="O87" s="14"/>
      <c r="P87" s="14"/>
      <c r="Q87" s="14"/>
      <c r="R87" s="14"/>
    </row>
    <row r="88" spans="2:18" x14ac:dyDescent="0.25">
      <c r="B88" s="25"/>
      <c r="C88" s="14"/>
      <c r="D88" s="14"/>
      <c r="E88" s="14"/>
      <c r="F88" s="14"/>
      <c r="G88" s="14"/>
      <c r="H88" s="14"/>
      <c r="I88" s="14"/>
      <c r="J88" s="14"/>
      <c r="K88" s="14"/>
      <c r="L88" s="16"/>
      <c r="M88" s="16"/>
      <c r="N88" s="14"/>
      <c r="O88" s="14"/>
      <c r="P88" s="14"/>
      <c r="Q88" s="14"/>
      <c r="R88" s="14"/>
    </row>
    <row r="89" spans="2:18" x14ac:dyDescent="0.25">
      <c r="B89" s="25" t="s">
        <v>63</v>
      </c>
      <c r="C89" s="14">
        <v>0</v>
      </c>
      <c r="D89" s="14">
        <v>0</v>
      </c>
      <c r="E89" s="14">
        <v>0</v>
      </c>
      <c r="F89" s="14">
        <v>0</v>
      </c>
      <c r="G89" s="14">
        <v>0</v>
      </c>
      <c r="H89" s="14">
        <v>0</v>
      </c>
      <c r="I89" s="14">
        <v>0</v>
      </c>
      <c r="J89" s="14">
        <v>0</v>
      </c>
      <c r="K89" s="14">
        <v>0</v>
      </c>
      <c r="L89" s="16">
        <v>0</v>
      </c>
      <c r="M89" s="16">
        <v>0</v>
      </c>
      <c r="N89" s="14">
        <v>0</v>
      </c>
      <c r="O89" s="14">
        <v>0</v>
      </c>
      <c r="P89" s="14">
        <v>0</v>
      </c>
      <c r="Q89" s="14">
        <v>0</v>
      </c>
      <c r="R89" s="14">
        <v>0</v>
      </c>
    </row>
    <row r="90" spans="2:18" x14ac:dyDescent="0.25">
      <c r="B90" s="25" t="s">
        <v>64</v>
      </c>
      <c r="C90" s="14">
        <v>33699.33</v>
      </c>
      <c r="D90" s="14">
        <v>8779.18</v>
      </c>
      <c r="E90" s="14">
        <v>1046.3</v>
      </c>
      <c r="F90" s="14">
        <v>0</v>
      </c>
      <c r="G90" s="14">
        <v>2933</v>
      </c>
      <c r="H90" s="14">
        <v>3122</v>
      </c>
      <c r="I90" s="14">
        <v>0</v>
      </c>
      <c r="J90" s="14">
        <v>0</v>
      </c>
      <c r="K90" s="14">
        <v>0</v>
      </c>
      <c r="L90" s="16">
        <v>500</v>
      </c>
      <c r="M90" s="16">
        <v>0</v>
      </c>
      <c r="N90" s="14">
        <v>0</v>
      </c>
      <c r="O90" s="14">
        <v>50079.810000000005</v>
      </c>
      <c r="P90" s="14">
        <v>40603.550000000003</v>
      </c>
      <c r="Q90" s="14">
        <v>60000</v>
      </c>
      <c r="R90" s="14">
        <v>40603.550000000003</v>
      </c>
    </row>
    <row r="91" spans="2:18" x14ac:dyDescent="0.25">
      <c r="B91" s="25" t="s">
        <v>65</v>
      </c>
      <c r="C91" s="14">
        <v>10330</v>
      </c>
      <c r="D91" s="14">
        <v>9940</v>
      </c>
      <c r="E91" s="14">
        <v>13660</v>
      </c>
      <c r="F91" s="14">
        <v>8265</v>
      </c>
      <c r="G91" s="14">
        <v>7161</v>
      </c>
      <c r="H91" s="14">
        <v>12975</v>
      </c>
      <c r="I91" s="14">
        <v>8970</v>
      </c>
      <c r="J91" s="14">
        <v>12265</v>
      </c>
      <c r="K91" s="14">
        <v>7665</v>
      </c>
      <c r="L91" s="16">
        <v>14895</v>
      </c>
      <c r="M91" s="16">
        <v>11065</v>
      </c>
      <c r="N91" s="14">
        <v>8155</v>
      </c>
      <c r="O91" s="14">
        <v>125346</v>
      </c>
      <c r="P91" s="14">
        <v>135811</v>
      </c>
      <c r="Q91" s="14">
        <v>140000</v>
      </c>
      <c r="R91" s="14">
        <v>135811</v>
      </c>
    </row>
    <row r="92" spans="2:18" x14ac:dyDescent="0.25">
      <c r="B92" s="25" t="s">
        <v>66</v>
      </c>
      <c r="C92" s="14">
        <v>0</v>
      </c>
      <c r="D92" s="14">
        <v>0</v>
      </c>
      <c r="E92" s="14">
        <v>0</v>
      </c>
      <c r="F92" s="14">
        <v>0</v>
      </c>
      <c r="G92" s="14">
        <v>0</v>
      </c>
      <c r="H92" s="14">
        <v>0</v>
      </c>
      <c r="I92" s="14">
        <v>0</v>
      </c>
      <c r="J92" s="14">
        <v>0</v>
      </c>
      <c r="K92" s="14">
        <v>0</v>
      </c>
      <c r="L92" s="16">
        <v>0</v>
      </c>
      <c r="M92" s="16">
        <v>0</v>
      </c>
      <c r="N92" s="14">
        <v>0</v>
      </c>
      <c r="O92" s="14">
        <v>0</v>
      </c>
      <c r="P92" s="14">
        <v>0</v>
      </c>
      <c r="Q92" s="14">
        <v>0</v>
      </c>
      <c r="R92" s="14">
        <v>0</v>
      </c>
    </row>
    <row r="93" spans="2:18" x14ac:dyDescent="0.25">
      <c r="B93" s="25" t="s">
        <v>67</v>
      </c>
      <c r="C93" s="14">
        <v>0</v>
      </c>
      <c r="D93" s="14">
        <v>0</v>
      </c>
      <c r="E93" s="14">
        <v>0</v>
      </c>
      <c r="F93" s="14">
        <v>0</v>
      </c>
      <c r="G93" s="14">
        <v>0</v>
      </c>
      <c r="H93" s="14">
        <v>0</v>
      </c>
      <c r="I93" s="14">
        <v>0</v>
      </c>
      <c r="J93" s="14">
        <v>0</v>
      </c>
      <c r="K93" s="14">
        <v>0</v>
      </c>
      <c r="L93" s="16">
        <v>0</v>
      </c>
      <c r="M93" s="16">
        <v>0</v>
      </c>
      <c r="N93" s="14">
        <v>0</v>
      </c>
      <c r="O93" s="14">
        <v>0</v>
      </c>
      <c r="P93" s="14">
        <v>0</v>
      </c>
      <c r="Q93" s="14">
        <v>0</v>
      </c>
      <c r="R93" s="14">
        <v>0</v>
      </c>
    </row>
    <row r="94" spans="2:18" x14ac:dyDescent="0.25">
      <c r="B94" s="25"/>
      <c r="C94" s="14"/>
      <c r="D94" s="14"/>
      <c r="E94" s="14"/>
      <c r="F94" s="14"/>
      <c r="G94" s="14"/>
      <c r="H94" s="14"/>
      <c r="I94" s="14"/>
      <c r="J94" s="14"/>
      <c r="K94" s="14"/>
      <c r="L94" s="16"/>
      <c r="M94" s="16"/>
      <c r="N94" s="14"/>
      <c r="O94" s="14"/>
      <c r="P94" s="14"/>
      <c r="Q94" s="14"/>
      <c r="R94" s="14"/>
    </row>
    <row r="95" spans="2:18" x14ac:dyDescent="0.25">
      <c r="B95" s="25" t="s">
        <v>11</v>
      </c>
      <c r="C95" s="16">
        <f t="shared" ref="C95:Q95" si="17">SUM(C89:C93)</f>
        <v>44029.33</v>
      </c>
      <c r="D95" s="16">
        <f t="shared" si="17"/>
        <v>18719.18</v>
      </c>
      <c r="E95" s="16">
        <f t="shared" si="17"/>
        <v>14706.3</v>
      </c>
      <c r="F95" s="16">
        <f t="shared" si="17"/>
        <v>8265</v>
      </c>
      <c r="G95" s="16">
        <f t="shared" si="17"/>
        <v>10094</v>
      </c>
      <c r="H95" s="16">
        <f t="shared" si="17"/>
        <v>16097</v>
      </c>
      <c r="I95" s="16">
        <f t="shared" si="17"/>
        <v>8970</v>
      </c>
      <c r="J95" s="16">
        <f t="shared" si="17"/>
        <v>12265</v>
      </c>
      <c r="K95" s="16">
        <f t="shared" si="17"/>
        <v>7665</v>
      </c>
      <c r="L95" s="16">
        <f t="shared" si="17"/>
        <v>15395</v>
      </c>
      <c r="M95" s="16">
        <f t="shared" si="17"/>
        <v>11065</v>
      </c>
      <c r="N95" s="16">
        <f t="shared" si="17"/>
        <v>8155</v>
      </c>
      <c r="O95" s="16">
        <f t="shared" si="17"/>
        <v>175425.81</v>
      </c>
      <c r="P95" s="16">
        <f t="shared" si="17"/>
        <v>176414.55</v>
      </c>
      <c r="Q95" s="16">
        <f t="shared" si="17"/>
        <v>200000</v>
      </c>
      <c r="R95" s="16">
        <f t="shared" ref="R95" si="18">SUM(R89:R93)</f>
        <v>176414.55</v>
      </c>
    </row>
    <row r="96" spans="2:18" x14ac:dyDescent="0.25">
      <c r="B96" s="25"/>
      <c r="C96" s="14"/>
      <c r="D96" s="14"/>
      <c r="E96" s="14"/>
      <c r="F96" s="14"/>
      <c r="G96" s="14"/>
      <c r="H96" s="14"/>
      <c r="I96" s="14"/>
      <c r="J96" s="14"/>
      <c r="K96" s="14"/>
      <c r="L96" s="16"/>
      <c r="M96" s="16"/>
      <c r="N96" s="14"/>
      <c r="O96" s="14"/>
      <c r="P96" s="14"/>
      <c r="Q96" s="14"/>
      <c r="R96" s="14"/>
    </row>
    <row r="97" spans="2:18" s="6" customFormat="1" x14ac:dyDescent="0.25">
      <c r="B97" s="28" t="s">
        <v>12</v>
      </c>
      <c r="C97" s="15">
        <f t="shared" ref="C97:R97" si="19">C95+C86</f>
        <v>1665002.92</v>
      </c>
      <c r="D97" s="15">
        <f t="shared" si="19"/>
        <v>2078049.43</v>
      </c>
      <c r="E97" s="15">
        <f t="shared" si="19"/>
        <v>1919809.89</v>
      </c>
      <c r="F97" s="15">
        <f t="shared" si="19"/>
        <v>1714772.3599999999</v>
      </c>
      <c r="G97" s="15">
        <f t="shared" si="19"/>
        <v>1806984.49</v>
      </c>
      <c r="H97" s="15">
        <f t="shared" si="19"/>
        <v>7241329.4200000009</v>
      </c>
      <c r="I97" s="15">
        <f t="shared" si="19"/>
        <v>2168608.52</v>
      </c>
      <c r="J97" s="15">
        <f t="shared" si="19"/>
        <v>3658129.4499999997</v>
      </c>
      <c r="K97" s="15">
        <f t="shared" si="19"/>
        <v>6986036.6500000004</v>
      </c>
      <c r="L97" s="15">
        <f t="shared" si="19"/>
        <v>15552914.760000002</v>
      </c>
      <c r="M97" s="15">
        <f t="shared" si="19"/>
        <v>2568254.9</v>
      </c>
      <c r="N97" s="15">
        <f t="shared" si="19"/>
        <v>2651298.0499999998</v>
      </c>
      <c r="O97" s="15">
        <f t="shared" si="19"/>
        <v>50011190.840000004</v>
      </c>
      <c r="P97" s="15">
        <f t="shared" si="19"/>
        <v>50123925.909999996</v>
      </c>
      <c r="Q97" s="15">
        <f t="shared" si="19"/>
        <v>50000000</v>
      </c>
      <c r="R97" s="15">
        <f t="shared" si="19"/>
        <v>49594687.509999998</v>
      </c>
    </row>
    <row r="98" spans="2:18" x14ac:dyDescent="0.25">
      <c r="B98" s="25"/>
      <c r="C98" s="14"/>
      <c r="D98" s="14"/>
      <c r="E98" s="14"/>
      <c r="F98" s="14"/>
      <c r="G98" s="14"/>
      <c r="H98" s="14"/>
      <c r="I98" s="14"/>
      <c r="J98" s="14"/>
      <c r="K98" s="14"/>
      <c r="L98" s="16"/>
      <c r="M98" s="16"/>
      <c r="N98" s="14"/>
      <c r="O98" s="14"/>
      <c r="P98" s="14"/>
      <c r="Q98" s="14"/>
      <c r="R98" s="14"/>
    </row>
    <row r="99" spans="2:18" x14ac:dyDescent="0.25">
      <c r="B99" s="25" t="s">
        <v>13</v>
      </c>
      <c r="C99" s="16">
        <f t="shared" ref="C99:Q99" si="20">C97+C73</f>
        <v>287004247.68000001</v>
      </c>
      <c r="D99" s="16">
        <f t="shared" si="20"/>
        <v>367672904.86000007</v>
      </c>
      <c r="E99" s="16">
        <f t="shared" si="20"/>
        <v>338153613.75</v>
      </c>
      <c r="F99" s="16">
        <f t="shared" si="20"/>
        <v>397863997.51000005</v>
      </c>
      <c r="G99" s="16">
        <f t="shared" si="20"/>
        <v>335458523.56999999</v>
      </c>
      <c r="H99" s="16">
        <f t="shared" si="20"/>
        <v>299257902.21999997</v>
      </c>
      <c r="I99" s="16">
        <f t="shared" si="20"/>
        <v>344993120.23999995</v>
      </c>
      <c r="J99" s="16">
        <f t="shared" si="20"/>
        <v>262335596.45999995</v>
      </c>
      <c r="K99" s="16">
        <f t="shared" si="20"/>
        <v>352138329.34999996</v>
      </c>
      <c r="L99" s="16">
        <f t="shared" si="20"/>
        <v>516481777.53000003</v>
      </c>
      <c r="M99" s="16">
        <f t="shared" si="20"/>
        <v>352950198.14999998</v>
      </c>
      <c r="N99" s="16">
        <f t="shared" si="20"/>
        <v>458313630.63000005</v>
      </c>
      <c r="O99" s="16">
        <f t="shared" si="20"/>
        <v>4267623841.9499998</v>
      </c>
      <c r="P99" s="16">
        <f t="shared" si="20"/>
        <v>4304981996.8299999</v>
      </c>
      <c r="Q99" s="16">
        <f t="shared" si="20"/>
        <v>4310000000</v>
      </c>
      <c r="R99" s="16">
        <f t="shared" ref="R99" si="21">R97+R73</f>
        <v>4365537765.6599998</v>
      </c>
    </row>
    <row r="100" spans="2:18" x14ac:dyDescent="0.25">
      <c r="B100" s="25"/>
      <c r="C100" s="14"/>
      <c r="D100" s="14"/>
      <c r="E100" s="14"/>
      <c r="F100" s="14"/>
      <c r="G100" s="14"/>
      <c r="H100" s="14"/>
      <c r="I100" s="14"/>
      <c r="J100" s="14"/>
      <c r="K100" s="14"/>
      <c r="L100" s="16"/>
      <c r="M100" s="16"/>
      <c r="N100" s="14"/>
      <c r="O100" s="14"/>
      <c r="P100" s="14"/>
      <c r="Q100" s="14"/>
      <c r="R100" s="14"/>
    </row>
    <row r="101" spans="2:18" x14ac:dyDescent="0.25">
      <c r="B101" s="25" t="s">
        <v>14</v>
      </c>
      <c r="C101" s="14"/>
      <c r="D101" s="14"/>
      <c r="E101" s="14"/>
      <c r="F101" s="14"/>
      <c r="G101" s="14"/>
      <c r="H101" s="14"/>
      <c r="I101" s="14"/>
      <c r="J101" s="14"/>
      <c r="K101" s="14"/>
      <c r="L101" s="16"/>
      <c r="M101" s="16"/>
      <c r="N101" s="14"/>
      <c r="O101" s="14"/>
      <c r="P101" s="14"/>
      <c r="Q101" s="14"/>
      <c r="R101" s="14"/>
    </row>
    <row r="102" spans="2:18" x14ac:dyDescent="0.25">
      <c r="B102" s="25"/>
      <c r="C102" s="14"/>
      <c r="D102" s="14"/>
      <c r="E102" s="14"/>
      <c r="F102" s="14"/>
      <c r="G102" s="14"/>
      <c r="H102" s="14"/>
      <c r="I102" s="14"/>
      <c r="J102" s="14"/>
      <c r="K102" s="14"/>
      <c r="L102" s="16"/>
      <c r="M102" s="16"/>
      <c r="N102" s="14"/>
      <c r="O102" s="14"/>
      <c r="P102" s="14"/>
      <c r="Q102" s="14"/>
      <c r="R102" s="14"/>
    </row>
    <row r="103" spans="2:18" x14ac:dyDescent="0.25">
      <c r="B103" s="25" t="s">
        <v>15</v>
      </c>
      <c r="C103" s="14"/>
      <c r="D103" s="14"/>
      <c r="E103" s="14"/>
      <c r="F103" s="14"/>
      <c r="G103" s="14"/>
      <c r="H103" s="14"/>
      <c r="I103" s="14"/>
      <c r="J103" s="14"/>
      <c r="K103" s="14"/>
      <c r="L103" s="16"/>
      <c r="M103" s="16"/>
      <c r="N103" s="14"/>
      <c r="O103" s="14"/>
      <c r="P103" s="14"/>
      <c r="Q103" s="14"/>
      <c r="R103" s="14"/>
    </row>
    <row r="104" spans="2:18" x14ac:dyDescent="0.25">
      <c r="B104" s="25" t="s">
        <v>87</v>
      </c>
      <c r="C104" s="14">
        <v>36690280.659999996</v>
      </c>
      <c r="D104" s="14">
        <v>36697031.43</v>
      </c>
      <c r="E104" s="14">
        <v>36706416.829999998</v>
      </c>
      <c r="F104" s="14">
        <v>36712952.340000004</v>
      </c>
      <c r="G104" s="14">
        <v>36722546.329999998</v>
      </c>
      <c r="H104" s="14">
        <v>36732348.990000002</v>
      </c>
      <c r="I104" s="14">
        <v>36742508.060000002</v>
      </c>
      <c r="J104" s="14">
        <v>36755036.740000002</v>
      </c>
      <c r="K104" s="14">
        <v>36764182.880000003</v>
      </c>
      <c r="L104" s="16">
        <v>36774477.68</v>
      </c>
      <c r="M104" s="16">
        <v>36784559.840000004</v>
      </c>
      <c r="N104" s="14">
        <v>36793995.740000002</v>
      </c>
      <c r="O104" s="14">
        <v>440876337.51999998</v>
      </c>
      <c r="P104" s="14">
        <v>461737161.63000005</v>
      </c>
      <c r="Q104" s="14">
        <v>438300000</v>
      </c>
      <c r="R104" s="14">
        <v>461737161.63000005</v>
      </c>
    </row>
    <row r="105" spans="2:18" x14ac:dyDescent="0.25">
      <c r="B105" s="25" t="s">
        <v>133</v>
      </c>
      <c r="C105" s="14">
        <v>2499940.87</v>
      </c>
      <c r="D105" s="14">
        <v>1343039</v>
      </c>
      <c r="E105" s="14">
        <v>758529.83000000007</v>
      </c>
      <c r="F105" s="14">
        <v>-744141.71000000008</v>
      </c>
      <c r="G105" s="14">
        <v>2023550.4</v>
      </c>
      <c r="H105" s="14">
        <v>1086666.9500000002</v>
      </c>
      <c r="I105" s="14">
        <v>2645174.4200000004</v>
      </c>
      <c r="J105" s="14">
        <v>2942986.93</v>
      </c>
      <c r="K105" s="30">
        <v>-5161.21</v>
      </c>
      <c r="L105" s="16">
        <v>30378.3</v>
      </c>
      <c r="M105" s="16">
        <v>49.25</v>
      </c>
      <c r="N105" s="14">
        <v>113.98</v>
      </c>
      <c r="O105" s="14">
        <v>12581127.010000002</v>
      </c>
      <c r="P105" s="14">
        <v>14119737.75</v>
      </c>
      <c r="Q105" s="14">
        <v>12300000</v>
      </c>
      <c r="R105" s="14">
        <v>17427160.289999999</v>
      </c>
    </row>
    <row r="106" spans="2:18" x14ac:dyDescent="0.25">
      <c r="B106" s="25" t="s">
        <v>68</v>
      </c>
      <c r="C106" s="14">
        <v>14681057</v>
      </c>
      <c r="D106" s="14">
        <v>14681057</v>
      </c>
      <c r="E106" s="14">
        <v>14681057</v>
      </c>
      <c r="F106" s="14">
        <v>14681057</v>
      </c>
      <c r="G106" s="14">
        <v>14681057</v>
      </c>
      <c r="H106" s="14">
        <v>14681057</v>
      </c>
      <c r="I106" s="14">
        <v>14681057</v>
      </c>
      <c r="J106" s="14">
        <v>14681057</v>
      </c>
      <c r="K106" s="14">
        <v>14681057</v>
      </c>
      <c r="L106" s="16">
        <v>14681057</v>
      </c>
      <c r="M106" s="16">
        <v>14681057</v>
      </c>
      <c r="N106" s="14">
        <v>14681057</v>
      </c>
      <c r="O106" s="14">
        <v>176172684</v>
      </c>
      <c r="P106" s="14">
        <v>183423504</v>
      </c>
      <c r="Q106" s="14">
        <v>176200000</v>
      </c>
      <c r="R106" s="14">
        <v>183423504</v>
      </c>
    </row>
    <row r="107" spans="2:18" x14ac:dyDescent="0.25">
      <c r="B107" s="25" t="s">
        <v>69</v>
      </c>
      <c r="C107" s="14">
        <v>0</v>
      </c>
      <c r="D107" s="14">
        <v>0</v>
      </c>
      <c r="E107" s="14">
        <v>0</v>
      </c>
      <c r="F107" s="14">
        <v>0</v>
      </c>
      <c r="G107" s="14">
        <v>0</v>
      </c>
      <c r="H107" s="14">
        <v>0</v>
      </c>
      <c r="I107" s="14">
        <v>0</v>
      </c>
      <c r="J107" s="14">
        <v>0</v>
      </c>
      <c r="K107" s="14">
        <v>0</v>
      </c>
      <c r="L107" s="16">
        <v>0</v>
      </c>
      <c r="M107" s="16">
        <v>0</v>
      </c>
      <c r="N107" s="14">
        <v>0</v>
      </c>
      <c r="O107" s="14">
        <v>0</v>
      </c>
      <c r="P107" s="14">
        <v>0</v>
      </c>
      <c r="Q107" s="14">
        <v>0</v>
      </c>
      <c r="R107" s="14">
        <v>0</v>
      </c>
    </row>
    <row r="108" spans="2:18" x14ac:dyDescent="0.25">
      <c r="B108" s="25"/>
      <c r="C108" s="14"/>
      <c r="D108" s="14"/>
      <c r="E108" s="14"/>
      <c r="F108" s="14"/>
      <c r="G108" s="14"/>
      <c r="H108" s="14"/>
      <c r="I108" s="14"/>
      <c r="J108" s="14"/>
      <c r="K108" s="14"/>
      <c r="L108" s="16"/>
      <c r="M108" s="16"/>
      <c r="N108" s="14"/>
      <c r="O108" s="14"/>
      <c r="P108" s="14"/>
      <c r="Q108" s="14"/>
      <c r="R108" s="14"/>
    </row>
    <row r="109" spans="2:18" s="6" customFormat="1" x14ac:dyDescent="0.25">
      <c r="B109" s="28" t="s">
        <v>16</v>
      </c>
      <c r="C109" s="15">
        <f t="shared" ref="C109:R109" si="22">SUM(C104:C107)</f>
        <v>53871278.529999994</v>
      </c>
      <c r="D109" s="15">
        <f t="shared" si="22"/>
        <v>52721127.43</v>
      </c>
      <c r="E109" s="15">
        <f t="shared" si="22"/>
        <v>52146003.659999996</v>
      </c>
      <c r="F109" s="15">
        <f t="shared" si="22"/>
        <v>50649867.630000003</v>
      </c>
      <c r="G109" s="15">
        <f t="shared" si="22"/>
        <v>53427153.729999997</v>
      </c>
      <c r="H109" s="15">
        <f t="shared" si="22"/>
        <v>52500072.940000005</v>
      </c>
      <c r="I109" s="15">
        <f t="shared" si="22"/>
        <v>54068739.480000004</v>
      </c>
      <c r="J109" s="15">
        <f t="shared" si="22"/>
        <v>54379080.670000002</v>
      </c>
      <c r="K109" s="15">
        <f t="shared" si="22"/>
        <v>51440078.670000002</v>
      </c>
      <c r="L109" s="15">
        <f t="shared" si="22"/>
        <v>51485912.979999997</v>
      </c>
      <c r="M109" s="15">
        <f t="shared" si="22"/>
        <v>51465666.090000004</v>
      </c>
      <c r="N109" s="15">
        <f t="shared" si="22"/>
        <v>51475166.719999999</v>
      </c>
      <c r="O109" s="15">
        <f t="shared" si="22"/>
        <v>629630148.52999997</v>
      </c>
      <c r="P109" s="15">
        <f t="shared" si="22"/>
        <v>659280403.38000011</v>
      </c>
      <c r="Q109" s="15">
        <f t="shared" si="22"/>
        <v>626800000</v>
      </c>
      <c r="R109" s="15">
        <f t="shared" si="22"/>
        <v>662587825.92000008</v>
      </c>
    </row>
    <row r="110" spans="2:18" x14ac:dyDescent="0.25">
      <c r="B110" s="25"/>
      <c r="C110" s="14"/>
      <c r="D110" s="14"/>
      <c r="E110" s="14"/>
      <c r="F110" s="14"/>
      <c r="G110" s="14"/>
      <c r="H110" s="14"/>
      <c r="I110" s="14"/>
      <c r="J110" s="14"/>
      <c r="K110" s="14"/>
      <c r="L110" s="16"/>
      <c r="M110" s="16"/>
      <c r="N110" s="14"/>
      <c r="O110" s="14"/>
      <c r="P110" s="14"/>
      <c r="Q110" s="14"/>
      <c r="R110" s="14"/>
    </row>
    <row r="111" spans="2:18" x14ac:dyDescent="0.25">
      <c r="B111" s="25" t="s">
        <v>17</v>
      </c>
      <c r="C111" s="14"/>
      <c r="D111" s="14"/>
      <c r="E111" s="14"/>
      <c r="F111" s="14"/>
      <c r="G111" s="14"/>
      <c r="H111" s="14"/>
      <c r="I111" s="14"/>
      <c r="J111" s="14"/>
      <c r="K111" s="14"/>
      <c r="L111" s="16"/>
      <c r="M111" s="16"/>
      <c r="N111" s="14"/>
      <c r="O111" s="14"/>
      <c r="P111" s="14"/>
      <c r="Q111" s="14"/>
      <c r="R111" s="14"/>
    </row>
    <row r="112" spans="2:18" x14ac:dyDescent="0.25">
      <c r="B112" s="25" t="s">
        <v>86</v>
      </c>
      <c r="C112" s="14">
        <v>40466845.719999999</v>
      </c>
      <c r="D112" s="14">
        <v>39092072.240000002</v>
      </c>
      <c r="E112" s="14">
        <v>29359220.699999999</v>
      </c>
      <c r="F112" s="14">
        <v>37596097.009999998</v>
      </c>
      <c r="G112" s="14">
        <v>46896001.850000001</v>
      </c>
      <c r="H112" s="14">
        <v>37815042.5</v>
      </c>
      <c r="I112" s="14">
        <v>46656821.840000004</v>
      </c>
      <c r="J112" s="14">
        <v>40179654.350000001</v>
      </c>
      <c r="K112" s="14">
        <v>31974773.199999999</v>
      </c>
      <c r="L112" s="16">
        <v>36256045.18</v>
      </c>
      <c r="M112" s="16">
        <v>33770041.149999999</v>
      </c>
      <c r="N112" s="14">
        <v>39568544.689999998</v>
      </c>
      <c r="O112" s="14">
        <v>459631160.43000001</v>
      </c>
      <c r="P112" s="14">
        <v>502573869.89999998</v>
      </c>
      <c r="Q112" s="14">
        <v>465000000</v>
      </c>
      <c r="R112" s="14">
        <v>502573869.89999998</v>
      </c>
    </row>
    <row r="113" spans="2:18" x14ac:dyDescent="0.25">
      <c r="B113" s="25" t="s">
        <v>85</v>
      </c>
      <c r="C113" s="14">
        <v>3877206.75</v>
      </c>
      <c r="D113" s="14">
        <v>6112314.4800000004</v>
      </c>
      <c r="E113" s="14">
        <v>7455675.29</v>
      </c>
      <c r="F113" s="14">
        <v>1732075.88</v>
      </c>
      <c r="G113" s="14">
        <v>3211984.35</v>
      </c>
      <c r="H113" s="14">
        <v>5738234.9500000002</v>
      </c>
      <c r="I113" s="14">
        <v>3911938.8</v>
      </c>
      <c r="J113" s="14">
        <v>1343339.49</v>
      </c>
      <c r="K113" s="14">
        <v>2565225.12</v>
      </c>
      <c r="L113" s="16">
        <v>2896610.93</v>
      </c>
      <c r="M113" s="16">
        <v>3819491.85</v>
      </c>
      <c r="N113" s="14">
        <v>1967857.53</v>
      </c>
      <c r="O113" s="14">
        <v>44631955.420000002</v>
      </c>
      <c r="P113" s="14">
        <v>92507769.00999999</v>
      </c>
      <c r="Q113" s="14">
        <v>44600000</v>
      </c>
      <c r="R113" s="14">
        <v>92507769.00999999</v>
      </c>
    </row>
    <row r="114" spans="2:18" x14ac:dyDescent="0.25">
      <c r="B114" s="25"/>
      <c r="C114" s="14"/>
      <c r="D114" s="14"/>
      <c r="E114" s="14"/>
      <c r="F114" s="14"/>
      <c r="G114" s="14"/>
      <c r="H114" s="14"/>
      <c r="I114" s="14"/>
      <c r="J114" s="14"/>
      <c r="K114" s="14"/>
      <c r="L114" s="16"/>
      <c r="M114" s="16"/>
      <c r="N114" s="14"/>
      <c r="O114" s="14"/>
      <c r="P114" s="14"/>
      <c r="Q114" s="14"/>
      <c r="R114" s="14"/>
    </row>
    <row r="115" spans="2:18" s="6" customFormat="1" x14ac:dyDescent="0.25">
      <c r="B115" s="28" t="s">
        <v>18</v>
      </c>
      <c r="C115" s="15">
        <f t="shared" ref="C115:R115" si="23">SUM(C112:C113)</f>
        <v>44344052.469999999</v>
      </c>
      <c r="D115" s="15">
        <f t="shared" si="23"/>
        <v>45204386.719999999</v>
      </c>
      <c r="E115" s="15">
        <f t="shared" si="23"/>
        <v>36814895.990000002</v>
      </c>
      <c r="F115" s="15">
        <f t="shared" si="23"/>
        <v>39328172.890000001</v>
      </c>
      <c r="G115" s="15">
        <f t="shared" si="23"/>
        <v>50107986.200000003</v>
      </c>
      <c r="H115" s="15">
        <f t="shared" si="23"/>
        <v>43553277.450000003</v>
      </c>
      <c r="I115" s="15">
        <f t="shared" si="23"/>
        <v>50568760.640000001</v>
      </c>
      <c r="J115" s="15">
        <f t="shared" si="23"/>
        <v>41522993.840000004</v>
      </c>
      <c r="K115" s="15">
        <f t="shared" si="23"/>
        <v>34539998.32</v>
      </c>
      <c r="L115" s="15">
        <f t="shared" si="23"/>
        <v>39152656.109999999</v>
      </c>
      <c r="M115" s="15">
        <f t="shared" si="23"/>
        <v>37589533</v>
      </c>
      <c r="N115" s="15">
        <f t="shared" si="23"/>
        <v>41536402.219999999</v>
      </c>
      <c r="O115" s="15">
        <f t="shared" si="23"/>
        <v>504263115.85000002</v>
      </c>
      <c r="P115" s="15">
        <f t="shared" si="23"/>
        <v>595081638.90999997</v>
      </c>
      <c r="Q115" s="15">
        <f t="shared" si="23"/>
        <v>509600000</v>
      </c>
      <c r="R115" s="15">
        <f t="shared" si="23"/>
        <v>595081638.90999997</v>
      </c>
    </row>
    <row r="116" spans="2:18" x14ac:dyDescent="0.25">
      <c r="B116" s="25"/>
      <c r="C116" s="14"/>
      <c r="D116" s="14"/>
      <c r="E116" s="14"/>
      <c r="F116" s="14"/>
      <c r="G116" s="14"/>
      <c r="H116" s="14"/>
      <c r="I116" s="14"/>
      <c r="J116" s="14"/>
      <c r="K116" s="14"/>
      <c r="L116" s="16"/>
      <c r="M116" s="16"/>
      <c r="N116" s="14"/>
      <c r="O116" s="14"/>
      <c r="P116" s="14"/>
      <c r="Q116" s="14"/>
      <c r="R116" s="14"/>
    </row>
    <row r="117" spans="2:18" s="6" customFormat="1" x14ac:dyDescent="0.25">
      <c r="B117" s="28" t="s">
        <v>110</v>
      </c>
      <c r="C117" s="14">
        <v>128445.9</v>
      </c>
      <c r="D117" s="14">
        <v>27318.17</v>
      </c>
      <c r="E117" s="14">
        <v>17345834.309999999</v>
      </c>
      <c r="F117" s="14">
        <v>125001.12</v>
      </c>
      <c r="G117" s="14">
        <v>0</v>
      </c>
      <c r="H117" s="14">
        <v>16540270.389999999</v>
      </c>
      <c r="I117" s="14">
        <v>249029.91999999993</v>
      </c>
      <c r="J117" s="14">
        <v>30450</v>
      </c>
      <c r="K117" s="14">
        <v>18121370.289999999</v>
      </c>
      <c r="L117" s="16">
        <v>183505.33999999985</v>
      </c>
      <c r="M117" s="16">
        <v>0</v>
      </c>
      <c r="N117" s="14">
        <v>17957747.960000001</v>
      </c>
      <c r="O117" s="14">
        <v>70708973.400000006</v>
      </c>
      <c r="P117" s="14">
        <v>68188619.730000004</v>
      </c>
      <c r="Q117" s="14">
        <v>68700000</v>
      </c>
      <c r="R117" s="14">
        <v>68188619.730000004</v>
      </c>
    </row>
    <row r="118" spans="2:18" x14ac:dyDescent="0.25">
      <c r="B118" s="25"/>
      <c r="C118" s="14"/>
      <c r="D118" s="14"/>
      <c r="E118" s="14"/>
      <c r="F118" s="14"/>
      <c r="G118" s="14"/>
      <c r="H118" s="14"/>
      <c r="I118" s="14"/>
      <c r="J118" s="14"/>
      <c r="K118" s="14"/>
      <c r="L118" s="16"/>
      <c r="M118" s="16"/>
      <c r="N118" s="14"/>
      <c r="O118" s="14"/>
      <c r="P118" s="14"/>
      <c r="Q118" s="14"/>
      <c r="R118" s="14"/>
    </row>
    <row r="119" spans="2:18" x14ac:dyDescent="0.25">
      <c r="B119" s="25" t="s">
        <v>19</v>
      </c>
      <c r="C119" s="14"/>
      <c r="D119" s="14"/>
      <c r="E119" s="14"/>
      <c r="F119" s="14"/>
      <c r="G119" s="14"/>
      <c r="H119" s="14"/>
      <c r="I119" s="14"/>
      <c r="J119" s="14"/>
      <c r="K119" s="14"/>
      <c r="L119" s="16"/>
      <c r="M119" s="16"/>
      <c r="N119" s="14"/>
      <c r="O119" s="14"/>
      <c r="P119" s="14"/>
      <c r="Q119" s="14"/>
      <c r="R119" s="14"/>
    </row>
    <row r="120" spans="2:18" x14ac:dyDescent="0.25">
      <c r="B120" s="25" t="s">
        <v>70</v>
      </c>
      <c r="C120" s="14">
        <v>519504.59</v>
      </c>
      <c r="D120" s="14">
        <v>566190.56999999995</v>
      </c>
      <c r="E120" s="14">
        <v>427525.36</v>
      </c>
      <c r="F120" s="14">
        <v>516655.01</v>
      </c>
      <c r="G120" s="14">
        <v>401298.81</v>
      </c>
      <c r="H120" s="14">
        <v>376315.76</v>
      </c>
      <c r="I120" s="14">
        <v>478973.84</v>
      </c>
      <c r="J120" s="14">
        <v>414960.11</v>
      </c>
      <c r="K120" s="14">
        <v>583365.43999999994</v>
      </c>
      <c r="L120" s="16">
        <v>644041.85</v>
      </c>
      <c r="M120" s="16">
        <v>532812.1</v>
      </c>
      <c r="N120" s="14">
        <v>555971.69999999995</v>
      </c>
      <c r="O120" s="14">
        <v>6017615.1399999987</v>
      </c>
      <c r="P120" s="14">
        <v>5704994.2199999997</v>
      </c>
      <c r="Q120" s="14">
        <v>5700000</v>
      </c>
      <c r="R120" s="14">
        <v>5704994.2199999997</v>
      </c>
    </row>
    <row r="121" spans="2:18" x14ac:dyDescent="0.25">
      <c r="B121" s="25" t="s">
        <v>84</v>
      </c>
      <c r="C121" s="14">
        <v>390490.61</v>
      </c>
      <c r="D121" s="14">
        <v>479481.85</v>
      </c>
      <c r="E121" s="14">
        <v>489644.59</v>
      </c>
      <c r="F121" s="14">
        <v>484874.88</v>
      </c>
      <c r="G121" s="14">
        <v>398449.41</v>
      </c>
      <c r="H121" s="14">
        <v>521576.2</v>
      </c>
      <c r="I121" s="14">
        <v>413642.47</v>
      </c>
      <c r="J121" s="14">
        <v>478591.14</v>
      </c>
      <c r="K121" s="14">
        <v>519117.78</v>
      </c>
      <c r="L121" s="16">
        <v>554313.55000000005</v>
      </c>
      <c r="M121" s="16">
        <v>478194.87</v>
      </c>
      <c r="N121" s="14">
        <v>500086.08</v>
      </c>
      <c r="O121" s="14">
        <v>5708463.4300000006</v>
      </c>
      <c r="P121" s="14">
        <v>6052203.8299999991</v>
      </c>
      <c r="Q121" s="14">
        <v>6000000</v>
      </c>
      <c r="R121" s="14">
        <v>6052203.8299999991</v>
      </c>
    </row>
    <row r="122" spans="2:18" x14ac:dyDescent="0.25">
      <c r="B122" s="25" t="s">
        <v>71</v>
      </c>
      <c r="C122" s="14">
        <v>0</v>
      </c>
      <c r="D122" s="14">
        <v>70631.700000000012</v>
      </c>
      <c r="E122" s="14">
        <v>87778.73</v>
      </c>
      <c r="F122" s="14">
        <v>87275.25</v>
      </c>
      <c r="G122" s="14">
        <v>77410.03</v>
      </c>
      <c r="H122" s="14">
        <v>0</v>
      </c>
      <c r="I122" s="14">
        <v>169218.34</v>
      </c>
      <c r="J122" s="14">
        <v>76069.67</v>
      </c>
      <c r="K122" s="14">
        <v>0</v>
      </c>
      <c r="L122" s="16">
        <v>91806.22</v>
      </c>
      <c r="M122" s="16">
        <v>0</v>
      </c>
      <c r="N122" s="14">
        <v>384499.54000000004</v>
      </c>
      <c r="O122" s="14">
        <v>1044689.48</v>
      </c>
      <c r="P122" s="14">
        <v>981340.48999999987</v>
      </c>
      <c r="Q122" s="14">
        <v>1000000</v>
      </c>
      <c r="R122" s="14">
        <v>1075284.2399999998</v>
      </c>
    </row>
    <row r="123" spans="2:18" x14ac:dyDescent="0.25">
      <c r="B123" s="25" t="s">
        <v>72</v>
      </c>
      <c r="C123" s="14">
        <v>74641.100000000006</v>
      </c>
      <c r="D123" s="14">
        <v>99107.76</v>
      </c>
      <c r="E123" s="14">
        <v>87005.16</v>
      </c>
      <c r="F123" s="14">
        <v>93148.72</v>
      </c>
      <c r="G123" s="14">
        <v>86917.86</v>
      </c>
      <c r="H123" s="14">
        <v>61538.65</v>
      </c>
      <c r="I123" s="14">
        <v>102348.89</v>
      </c>
      <c r="J123" s="14">
        <v>88374.17</v>
      </c>
      <c r="K123" s="14">
        <v>82970.009999999995</v>
      </c>
      <c r="L123" s="16">
        <v>84462.39</v>
      </c>
      <c r="M123" s="16">
        <v>96780.66</v>
      </c>
      <c r="N123" s="14">
        <v>94041.530000000013</v>
      </c>
      <c r="O123" s="14">
        <v>1051336.9000000001</v>
      </c>
      <c r="P123" s="14">
        <v>1064087.45</v>
      </c>
      <c r="Q123" s="14">
        <v>1000000</v>
      </c>
      <c r="R123" s="14">
        <v>1064087.45</v>
      </c>
    </row>
    <row r="124" spans="2:18" x14ac:dyDescent="0.25">
      <c r="B124" s="25" t="s">
        <v>73</v>
      </c>
      <c r="C124" s="14">
        <v>47604.44</v>
      </c>
      <c r="D124" s="14">
        <v>77904.91</v>
      </c>
      <c r="E124" s="14">
        <v>35303.06</v>
      </c>
      <c r="F124" s="14">
        <v>62575.05</v>
      </c>
      <c r="G124" s="14">
        <v>41159.79</v>
      </c>
      <c r="H124" s="14">
        <v>42453.07</v>
      </c>
      <c r="I124" s="14">
        <v>67724.789999999994</v>
      </c>
      <c r="J124" s="14">
        <v>47582.82</v>
      </c>
      <c r="K124" s="14">
        <v>34858.33</v>
      </c>
      <c r="L124" s="16">
        <v>56603.6</v>
      </c>
      <c r="M124" s="16">
        <v>72903.13</v>
      </c>
      <c r="N124" s="14">
        <v>61738.34</v>
      </c>
      <c r="O124" s="14">
        <v>648411.32999999996</v>
      </c>
      <c r="P124" s="14">
        <v>1386474.6</v>
      </c>
      <c r="Q124" s="14">
        <v>1400000</v>
      </c>
      <c r="R124" s="14">
        <v>1386474.6</v>
      </c>
    </row>
    <row r="125" spans="2:18" x14ac:dyDescent="0.25">
      <c r="B125" s="25" t="s">
        <v>74</v>
      </c>
      <c r="C125" s="14">
        <v>0</v>
      </c>
      <c r="D125" s="14">
        <v>0</v>
      </c>
      <c r="E125" s="14">
        <v>0</v>
      </c>
      <c r="F125" s="14">
        <v>0</v>
      </c>
      <c r="G125" s="14">
        <v>0</v>
      </c>
      <c r="H125" s="14">
        <v>0</v>
      </c>
      <c r="I125" s="14">
        <v>0</v>
      </c>
      <c r="J125" s="14">
        <v>0</v>
      </c>
      <c r="K125" s="14">
        <v>0</v>
      </c>
      <c r="L125" s="16">
        <v>0</v>
      </c>
      <c r="M125" s="16">
        <v>0</v>
      </c>
      <c r="N125" s="14">
        <v>20655</v>
      </c>
      <c r="O125" s="14">
        <v>20655</v>
      </c>
      <c r="P125" s="14">
        <v>19442</v>
      </c>
      <c r="Q125" s="14">
        <v>21000</v>
      </c>
      <c r="R125" s="14">
        <v>19442</v>
      </c>
    </row>
    <row r="126" spans="2:18" x14ac:dyDescent="0.25">
      <c r="B126" s="25" t="s">
        <v>75</v>
      </c>
      <c r="C126" s="14">
        <v>0</v>
      </c>
      <c r="D126" s="14">
        <v>0</v>
      </c>
      <c r="E126" s="14">
        <v>0</v>
      </c>
      <c r="F126" s="14">
        <v>0</v>
      </c>
      <c r="G126" s="14">
        <v>3725</v>
      </c>
      <c r="H126" s="14">
        <v>2650</v>
      </c>
      <c r="I126" s="14">
        <v>5770</v>
      </c>
      <c r="J126" s="14">
        <v>605</v>
      </c>
      <c r="K126" s="14">
        <v>357</v>
      </c>
      <c r="L126" s="16">
        <v>16221.75</v>
      </c>
      <c r="M126" s="16">
        <v>4152.8500000000004</v>
      </c>
      <c r="N126" s="14">
        <v>1702</v>
      </c>
      <c r="O126" s="14">
        <v>35183.599999999999</v>
      </c>
      <c r="P126" s="14">
        <v>19547</v>
      </c>
      <c r="Q126" s="14">
        <v>19000</v>
      </c>
      <c r="R126" s="14">
        <v>19547</v>
      </c>
    </row>
    <row r="127" spans="2:18" x14ac:dyDescent="0.25">
      <c r="B127" s="25" t="s">
        <v>76</v>
      </c>
      <c r="C127" s="14">
        <v>38</v>
      </c>
      <c r="D127" s="14">
        <v>35</v>
      </c>
      <c r="E127" s="14">
        <v>48</v>
      </c>
      <c r="F127" s="14">
        <v>59</v>
      </c>
      <c r="G127" s="14">
        <v>39</v>
      </c>
      <c r="H127" s="14">
        <v>61</v>
      </c>
      <c r="I127" s="14">
        <v>69</v>
      </c>
      <c r="J127" s="14">
        <v>58</v>
      </c>
      <c r="K127" s="14">
        <v>46</v>
      </c>
      <c r="L127" s="16">
        <v>36</v>
      </c>
      <c r="M127" s="16">
        <v>58</v>
      </c>
      <c r="N127" s="14">
        <v>50</v>
      </c>
      <c r="O127" s="14">
        <v>597</v>
      </c>
      <c r="P127" s="14">
        <v>611</v>
      </c>
      <c r="Q127" s="14">
        <v>0</v>
      </c>
      <c r="R127" s="14">
        <v>611</v>
      </c>
    </row>
    <row r="128" spans="2:18" x14ac:dyDescent="0.25">
      <c r="B128" s="25" t="s">
        <v>77</v>
      </c>
      <c r="C128" s="14">
        <v>0</v>
      </c>
      <c r="D128" s="14">
        <v>0</v>
      </c>
      <c r="E128" s="14">
        <v>0</v>
      </c>
      <c r="F128" s="14">
        <v>0</v>
      </c>
      <c r="G128" s="14">
        <v>0</v>
      </c>
      <c r="H128" s="14">
        <v>0</v>
      </c>
      <c r="I128" s="14">
        <v>0</v>
      </c>
      <c r="J128" s="14">
        <v>0</v>
      </c>
      <c r="K128" s="14">
        <v>16832891.41</v>
      </c>
      <c r="L128" s="16">
        <v>0</v>
      </c>
      <c r="M128" s="16">
        <v>0</v>
      </c>
      <c r="N128" s="14">
        <v>0</v>
      </c>
      <c r="O128" s="14">
        <v>16832891.41</v>
      </c>
      <c r="P128" s="14">
        <v>15451668.779999999</v>
      </c>
      <c r="Q128" s="14">
        <v>15500000</v>
      </c>
      <c r="R128" s="14">
        <v>15451668.779999999</v>
      </c>
    </row>
    <row r="129" spans="2:18" x14ac:dyDescent="0.25">
      <c r="B129" s="25" t="s">
        <v>138</v>
      </c>
      <c r="C129" s="14">
        <v>0</v>
      </c>
      <c r="D129" s="14">
        <v>0</v>
      </c>
      <c r="E129" s="14">
        <v>0</v>
      </c>
      <c r="F129" s="14">
        <v>0</v>
      </c>
      <c r="G129" s="14">
        <v>0</v>
      </c>
      <c r="H129" s="14">
        <v>0</v>
      </c>
      <c r="I129" s="14">
        <v>0</v>
      </c>
      <c r="J129" s="14">
        <v>0</v>
      </c>
      <c r="K129" s="14">
        <v>0</v>
      </c>
      <c r="L129" s="16">
        <v>0</v>
      </c>
      <c r="M129" s="16">
        <v>0</v>
      </c>
      <c r="N129" s="14">
        <v>0</v>
      </c>
      <c r="O129" s="14">
        <v>0</v>
      </c>
      <c r="P129" s="14">
        <v>0</v>
      </c>
      <c r="Q129" s="14">
        <v>3500000</v>
      </c>
      <c r="R129" s="14">
        <v>3576387.41</v>
      </c>
    </row>
    <row r="130" spans="2:18" x14ac:dyDescent="0.25">
      <c r="B130" s="25" t="s">
        <v>78</v>
      </c>
      <c r="C130" s="14">
        <v>0</v>
      </c>
      <c r="D130" s="14">
        <v>0</v>
      </c>
      <c r="E130" s="14">
        <v>0</v>
      </c>
      <c r="F130" s="14">
        <v>0</v>
      </c>
      <c r="G130" s="14">
        <v>0</v>
      </c>
      <c r="H130" s="14">
        <v>0</v>
      </c>
      <c r="I130" s="14">
        <v>0</v>
      </c>
      <c r="J130" s="14">
        <v>0</v>
      </c>
      <c r="K130" s="14">
        <v>0</v>
      </c>
      <c r="L130" s="16">
        <v>0</v>
      </c>
      <c r="M130" s="16">
        <v>0</v>
      </c>
      <c r="N130" s="14">
        <v>0</v>
      </c>
      <c r="O130" s="14">
        <v>0</v>
      </c>
      <c r="P130" s="14">
        <v>0</v>
      </c>
      <c r="Q130" s="14">
        <v>0</v>
      </c>
      <c r="R130" s="14">
        <v>0</v>
      </c>
    </row>
    <row r="131" spans="2:18" x14ac:dyDescent="0.25">
      <c r="B131" s="25" t="s">
        <v>139</v>
      </c>
      <c r="C131" s="14">
        <v>0</v>
      </c>
      <c r="D131" s="14">
        <v>0</v>
      </c>
      <c r="E131" s="14">
        <v>0</v>
      </c>
      <c r="F131" s="14">
        <v>0</v>
      </c>
      <c r="G131" s="14">
        <v>0</v>
      </c>
      <c r="H131" s="14">
        <v>0</v>
      </c>
      <c r="I131" s="14">
        <v>0</v>
      </c>
      <c r="J131" s="14">
        <v>0</v>
      </c>
      <c r="K131" s="14">
        <v>0</v>
      </c>
      <c r="L131" s="16">
        <v>0</v>
      </c>
      <c r="M131" s="16">
        <v>0</v>
      </c>
      <c r="N131" s="14">
        <v>0</v>
      </c>
      <c r="O131" s="14">
        <v>0</v>
      </c>
      <c r="P131" s="14">
        <v>0</v>
      </c>
      <c r="Q131" s="14">
        <v>8200000</v>
      </c>
      <c r="R131" s="14">
        <v>8291058.1699999999</v>
      </c>
    </row>
    <row r="132" spans="2:18" x14ac:dyDescent="0.25">
      <c r="B132" s="25" t="s">
        <v>79</v>
      </c>
      <c r="C132" s="14">
        <v>0</v>
      </c>
      <c r="D132" s="14">
        <v>0</v>
      </c>
      <c r="E132" s="14">
        <v>2150</v>
      </c>
      <c r="F132" s="14">
        <v>0</v>
      </c>
      <c r="G132" s="14">
        <v>0</v>
      </c>
      <c r="H132" s="14">
        <v>0</v>
      </c>
      <c r="I132" s="14">
        <v>1740</v>
      </c>
      <c r="J132" s="14">
        <v>0</v>
      </c>
      <c r="K132" s="14">
        <v>0</v>
      </c>
      <c r="L132" s="16">
        <v>0</v>
      </c>
      <c r="M132" s="16">
        <v>0</v>
      </c>
      <c r="N132" s="14">
        <v>0</v>
      </c>
      <c r="O132" s="14">
        <v>3890</v>
      </c>
      <c r="P132" s="14">
        <v>3803.22</v>
      </c>
      <c r="Q132" s="14">
        <v>20000</v>
      </c>
      <c r="R132" s="14">
        <v>3803.22</v>
      </c>
    </row>
    <row r="133" spans="2:18" x14ac:dyDescent="0.25">
      <c r="B133" s="25" t="s">
        <v>80</v>
      </c>
      <c r="C133" s="14">
        <v>147.65</v>
      </c>
      <c r="D133" s="14">
        <v>31.77</v>
      </c>
      <c r="E133" s="14">
        <v>23.33</v>
      </c>
      <c r="F133" s="14">
        <v>391.38</v>
      </c>
      <c r="G133" s="14">
        <v>1655932.36</v>
      </c>
      <c r="H133" s="14">
        <v>-876.01</v>
      </c>
      <c r="I133" s="14">
        <v>299495.81</v>
      </c>
      <c r="J133" s="14">
        <v>877.33</v>
      </c>
      <c r="K133" s="14">
        <v>1034.92</v>
      </c>
      <c r="L133" s="16">
        <v>741894.72</v>
      </c>
      <c r="M133" s="16">
        <v>1055.8599999999999</v>
      </c>
      <c r="N133" s="14">
        <v>650223.46</v>
      </c>
      <c r="O133" s="14">
        <v>3350232.5799999996</v>
      </c>
      <c r="P133" s="14">
        <v>2047672.6899999997</v>
      </c>
      <c r="Q133" s="14">
        <v>2300000</v>
      </c>
      <c r="R133" s="14">
        <v>2047672.6899999997</v>
      </c>
    </row>
    <row r="134" spans="2:18" x14ac:dyDescent="0.25">
      <c r="B134" s="25" t="s">
        <v>90</v>
      </c>
      <c r="C134" s="14">
        <v>0</v>
      </c>
      <c r="D134" s="14">
        <v>0</v>
      </c>
      <c r="E134" s="14">
        <v>88179.57</v>
      </c>
      <c r="F134" s="14">
        <v>39813.78</v>
      </c>
      <c r="G134" s="14">
        <v>0</v>
      </c>
      <c r="H134" s="14">
        <v>0</v>
      </c>
      <c r="I134" s="14">
        <v>0</v>
      </c>
      <c r="J134" s="14">
        <v>132269.98000000001</v>
      </c>
      <c r="K134" s="14">
        <v>34843.440000000002</v>
      </c>
      <c r="L134" s="16">
        <v>41514.339999999997</v>
      </c>
      <c r="M134" s="16">
        <v>30345.740000000005</v>
      </c>
      <c r="N134" s="14">
        <v>78564.92</v>
      </c>
      <c r="O134" s="14">
        <v>445531.76999999996</v>
      </c>
      <c r="P134" s="14">
        <v>410853.04</v>
      </c>
      <c r="Q134" s="14">
        <v>440000</v>
      </c>
      <c r="R134" s="14">
        <v>410853.04</v>
      </c>
    </row>
    <row r="135" spans="2:18" x14ac:dyDescent="0.25">
      <c r="B135" s="25"/>
      <c r="C135" s="14"/>
      <c r="D135" s="14"/>
      <c r="E135" s="14"/>
      <c r="F135" s="14"/>
      <c r="G135" s="14"/>
      <c r="H135" s="14"/>
      <c r="I135" s="14"/>
      <c r="J135" s="14"/>
      <c r="K135" s="14"/>
      <c r="L135" s="16"/>
      <c r="M135" s="16"/>
      <c r="N135" s="14"/>
      <c r="O135" s="14"/>
      <c r="P135" s="14"/>
      <c r="Q135" s="14"/>
      <c r="R135" s="14"/>
    </row>
    <row r="136" spans="2:18" s="6" customFormat="1" x14ac:dyDescent="0.25">
      <c r="B136" s="28" t="s">
        <v>20</v>
      </c>
      <c r="C136" s="15">
        <f t="shared" ref="C136:R136" si="24">SUM(C120:C134)</f>
        <v>1032426.39</v>
      </c>
      <c r="D136" s="15">
        <f t="shared" si="24"/>
        <v>1293383.5599999998</v>
      </c>
      <c r="E136" s="15">
        <f t="shared" si="24"/>
        <v>1217657.8</v>
      </c>
      <c r="F136" s="15">
        <f t="shared" si="24"/>
        <v>1284793.07</v>
      </c>
      <c r="G136" s="15">
        <f t="shared" si="24"/>
        <v>2664932.2600000002</v>
      </c>
      <c r="H136" s="15">
        <f t="shared" si="24"/>
        <v>1003718.6699999999</v>
      </c>
      <c r="I136" s="15">
        <f t="shared" si="24"/>
        <v>1538983.1400000001</v>
      </c>
      <c r="J136" s="15">
        <f t="shared" si="24"/>
        <v>1239388.2200000002</v>
      </c>
      <c r="K136" s="15">
        <f t="shared" si="24"/>
        <v>18089484.330000002</v>
      </c>
      <c r="L136" s="15">
        <f t="shared" si="24"/>
        <v>2230894.42</v>
      </c>
      <c r="M136" s="15">
        <f t="shared" si="24"/>
        <v>1216303.21</v>
      </c>
      <c r="N136" s="15">
        <f t="shared" si="24"/>
        <v>2347532.5700000003</v>
      </c>
      <c r="O136" s="15">
        <f t="shared" si="24"/>
        <v>35159497.640000001</v>
      </c>
      <c r="P136" s="15">
        <f t="shared" si="24"/>
        <v>33142698.319999997</v>
      </c>
      <c r="Q136" s="15">
        <f t="shared" si="24"/>
        <v>45100000</v>
      </c>
      <c r="R136" s="15">
        <f t="shared" si="24"/>
        <v>45104087.649999999</v>
      </c>
    </row>
    <row r="137" spans="2:18" x14ac:dyDescent="0.25">
      <c r="B137" s="25"/>
      <c r="C137" s="14"/>
      <c r="D137" s="14"/>
      <c r="E137" s="14"/>
      <c r="F137" s="14"/>
      <c r="G137" s="14"/>
      <c r="H137" s="14"/>
      <c r="I137" s="14"/>
      <c r="J137" s="14"/>
      <c r="K137" s="14"/>
      <c r="L137" s="16"/>
      <c r="M137" s="16"/>
      <c r="N137" s="14"/>
      <c r="O137" s="14"/>
      <c r="P137" s="14"/>
      <c r="Q137" s="14"/>
      <c r="R137" s="14"/>
    </row>
    <row r="138" spans="2:18" x14ac:dyDescent="0.25">
      <c r="B138" s="25" t="s">
        <v>21</v>
      </c>
      <c r="C138" s="16">
        <f t="shared" ref="C138:Q138" si="25">C136+C117+C115+C109</f>
        <v>99376203.289999992</v>
      </c>
      <c r="D138" s="16">
        <f t="shared" si="25"/>
        <v>99246215.879999995</v>
      </c>
      <c r="E138" s="16">
        <f t="shared" si="25"/>
        <v>107524391.75999999</v>
      </c>
      <c r="F138" s="16">
        <f t="shared" si="25"/>
        <v>91387834.710000008</v>
      </c>
      <c r="G138" s="16">
        <f t="shared" si="25"/>
        <v>106200072.19</v>
      </c>
      <c r="H138" s="16">
        <f t="shared" si="25"/>
        <v>113597339.45000002</v>
      </c>
      <c r="I138" s="16">
        <f t="shared" si="25"/>
        <v>106425513.18000001</v>
      </c>
      <c r="J138" s="16">
        <f t="shared" si="25"/>
        <v>97171912.730000004</v>
      </c>
      <c r="K138" s="16">
        <f t="shared" si="25"/>
        <v>122190931.61</v>
      </c>
      <c r="L138" s="16">
        <f t="shared" si="25"/>
        <v>93052968.849999994</v>
      </c>
      <c r="M138" s="16">
        <f t="shared" si="25"/>
        <v>90271502.300000012</v>
      </c>
      <c r="N138" s="16">
        <f t="shared" si="25"/>
        <v>113316849.47</v>
      </c>
      <c r="O138" s="16">
        <f t="shared" si="25"/>
        <v>1239761735.4200001</v>
      </c>
      <c r="P138" s="16">
        <f t="shared" si="25"/>
        <v>1355693360.3400002</v>
      </c>
      <c r="Q138" s="16">
        <f t="shared" si="25"/>
        <v>1250200000</v>
      </c>
      <c r="R138" s="16">
        <f t="shared" ref="R138" si="26">R136+R117+R115+R109</f>
        <v>1370962172.21</v>
      </c>
    </row>
    <row r="139" spans="2:18" x14ac:dyDescent="0.25">
      <c r="B139" s="25"/>
      <c r="C139" s="14"/>
      <c r="D139" s="14"/>
      <c r="E139" s="14"/>
      <c r="F139" s="14"/>
      <c r="G139" s="14"/>
      <c r="H139" s="14"/>
      <c r="I139" s="14"/>
      <c r="J139" s="14"/>
      <c r="K139" s="14"/>
      <c r="L139" s="16"/>
      <c r="M139" s="16"/>
      <c r="N139" s="14"/>
      <c r="O139" s="14"/>
      <c r="P139" s="14"/>
      <c r="Q139" s="14"/>
      <c r="R139" s="14"/>
    </row>
    <row r="140" spans="2:18" s="6" customFormat="1" x14ac:dyDescent="0.25">
      <c r="B140" s="28" t="s">
        <v>22</v>
      </c>
      <c r="C140" s="15">
        <f t="shared" ref="C140:R140" si="27">C138+C99</f>
        <v>386380450.97000003</v>
      </c>
      <c r="D140" s="15">
        <f t="shared" si="27"/>
        <v>466919120.74000007</v>
      </c>
      <c r="E140" s="15">
        <f t="shared" si="27"/>
        <v>445678005.50999999</v>
      </c>
      <c r="F140" s="15">
        <f t="shared" si="27"/>
        <v>489251832.22000003</v>
      </c>
      <c r="G140" s="15">
        <f t="shared" si="27"/>
        <v>441658595.75999999</v>
      </c>
      <c r="H140" s="15">
        <f t="shared" si="27"/>
        <v>412855241.66999996</v>
      </c>
      <c r="I140" s="15">
        <f t="shared" si="27"/>
        <v>451418633.41999996</v>
      </c>
      <c r="J140" s="15">
        <f t="shared" si="27"/>
        <v>359507509.18999994</v>
      </c>
      <c r="K140" s="15">
        <f t="shared" si="27"/>
        <v>474329260.95999998</v>
      </c>
      <c r="L140" s="15">
        <f t="shared" si="27"/>
        <v>609534746.38</v>
      </c>
      <c r="M140" s="15">
        <f t="shared" si="27"/>
        <v>443221700.44999999</v>
      </c>
      <c r="N140" s="15">
        <f t="shared" si="27"/>
        <v>571630480.10000002</v>
      </c>
      <c r="O140" s="15">
        <f t="shared" si="27"/>
        <v>5507385577.3699999</v>
      </c>
      <c r="P140" s="15">
        <f t="shared" si="27"/>
        <v>5660675357.1700001</v>
      </c>
      <c r="Q140" s="15">
        <f t="shared" si="27"/>
        <v>5560200000</v>
      </c>
      <c r="R140" s="15">
        <f t="shared" si="27"/>
        <v>5736499937.8699999</v>
      </c>
    </row>
    <row r="141" spans="2:18" x14ac:dyDescent="0.25">
      <c r="B141" s="25"/>
      <c r="C141" s="14"/>
      <c r="D141" s="14"/>
      <c r="E141" s="14"/>
      <c r="F141" s="14"/>
      <c r="G141" s="14"/>
      <c r="H141" s="14"/>
      <c r="I141" s="14"/>
      <c r="J141" s="14"/>
      <c r="K141" s="14"/>
      <c r="L141" s="16"/>
      <c r="M141" s="16"/>
      <c r="N141" s="14"/>
      <c r="O141" s="14"/>
      <c r="P141" s="14"/>
      <c r="Q141" s="14"/>
      <c r="R141" s="14"/>
    </row>
    <row r="142" spans="2:18" ht="15" customHeight="1" x14ac:dyDescent="0.25">
      <c r="B142" s="25"/>
      <c r="C142" s="14"/>
      <c r="D142" s="14"/>
      <c r="E142" s="14"/>
      <c r="F142" s="14"/>
      <c r="G142" s="14"/>
      <c r="H142" s="14"/>
      <c r="I142" s="14"/>
      <c r="J142" s="14"/>
      <c r="K142" s="14"/>
      <c r="L142" s="16"/>
      <c r="M142" s="16"/>
      <c r="N142" s="14"/>
      <c r="O142" s="14"/>
      <c r="P142" s="14"/>
      <c r="Q142" s="14"/>
      <c r="R142" s="14"/>
    </row>
    <row r="143" spans="2:18" x14ac:dyDescent="0.25">
      <c r="B143" s="25" t="s">
        <v>23</v>
      </c>
      <c r="C143" s="14"/>
      <c r="D143" s="14"/>
      <c r="E143" s="14"/>
      <c r="F143" s="14"/>
      <c r="G143" s="14"/>
      <c r="H143" s="14"/>
      <c r="I143" s="14"/>
      <c r="J143" s="14"/>
      <c r="K143" s="14"/>
      <c r="L143" s="16"/>
      <c r="M143" s="16"/>
      <c r="N143" s="14"/>
      <c r="O143" s="14"/>
      <c r="P143" s="14"/>
      <c r="Q143" s="14"/>
      <c r="R143" s="14"/>
    </row>
    <row r="144" spans="2:18" x14ac:dyDescent="0.25">
      <c r="B144" s="25" t="s">
        <v>81</v>
      </c>
      <c r="C144" s="14">
        <v>66879.12</v>
      </c>
      <c r="D144" s="14">
        <v>8804.68</v>
      </c>
      <c r="E144" s="14">
        <v>2281.4499999999998</v>
      </c>
      <c r="F144" s="14">
        <v>4242.46</v>
      </c>
      <c r="G144" s="14">
        <v>4456.13</v>
      </c>
      <c r="H144" s="14">
        <v>8733.94</v>
      </c>
      <c r="I144" s="14">
        <v>0</v>
      </c>
      <c r="J144" s="14">
        <v>26246.93</v>
      </c>
      <c r="K144" s="14">
        <v>0</v>
      </c>
      <c r="L144" s="16">
        <v>7027.4599999999991</v>
      </c>
      <c r="M144" s="16">
        <v>4043.66</v>
      </c>
      <c r="N144" s="14">
        <v>700</v>
      </c>
      <c r="O144" s="14">
        <v>133415.82999999999</v>
      </c>
      <c r="P144" s="14">
        <v>511414.51</v>
      </c>
      <c r="Q144" s="14">
        <v>0</v>
      </c>
      <c r="R144" s="14">
        <v>527664.63</v>
      </c>
    </row>
    <row r="145" spans="1:18" s="9" customFormat="1" ht="15" customHeight="1" x14ac:dyDescent="0.25">
      <c r="B145" s="25" t="s">
        <v>82</v>
      </c>
      <c r="C145" s="14">
        <v>8180.239999999998</v>
      </c>
      <c r="D145" s="14">
        <v>130954.74000000003</v>
      </c>
      <c r="E145" s="14">
        <v>-49259.320000000007</v>
      </c>
      <c r="F145" s="14">
        <v>50908.810000000005</v>
      </c>
      <c r="G145" s="14">
        <v>149876.81</v>
      </c>
      <c r="H145" s="14">
        <v>-27195.54</v>
      </c>
      <c r="I145" s="14">
        <v>437.61999999999989</v>
      </c>
      <c r="J145" s="14">
        <v>128140.65</v>
      </c>
      <c r="K145" s="14">
        <v>-36546.590000000004</v>
      </c>
      <c r="L145" s="16">
        <v>23857.51</v>
      </c>
      <c r="M145" s="16">
        <v>252805.98</v>
      </c>
      <c r="N145" s="14">
        <v>-167619.97</v>
      </c>
      <c r="O145" s="14">
        <v>464540.94000000006</v>
      </c>
      <c r="P145" s="14">
        <v>459316.37</v>
      </c>
      <c r="Q145" s="14">
        <v>0</v>
      </c>
      <c r="R145" s="14">
        <v>512232.86</v>
      </c>
    </row>
    <row r="146" spans="1:18" x14ac:dyDescent="0.25">
      <c r="B146" s="25" t="s">
        <v>134</v>
      </c>
      <c r="C146" s="14">
        <v>0</v>
      </c>
      <c r="D146" s="14">
        <v>0</v>
      </c>
      <c r="E146" s="14">
        <v>0</v>
      </c>
      <c r="F146" s="14">
        <v>0</v>
      </c>
      <c r="G146" s="14">
        <v>0</v>
      </c>
      <c r="H146" s="14">
        <v>0</v>
      </c>
      <c r="I146" s="14">
        <v>0</v>
      </c>
      <c r="J146" s="14">
        <v>0</v>
      </c>
      <c r="K146" s="14">
        <v>0</v>
      </c>
      <c r="L146" s="16">
        <v>0</v>
      </c>
      <c r="M146" s="16">
        <v>0</v>
      </c>
      <c r="N146" s="14">
        <v>0</v>
      </c>
      <c r="O146" s="14">
        <v>0</v>
      </c>
      <c r="P146" s="14">
        <v>11400000</v>
      </c>
      <c r="Q146" s="14">
        <v>0</v>
      </c>
      <c r="R146" s="14">
        <v>11400000</v>
      </c>
    </row>
    <row r="147" spans="1:18" x14ac:dyDescent="0.25">
      <c r="B147" s="25" t="s">
        <v>24</v>
      </c>
      <c r="C147" s="14">
        <v>0</v>
      </c>
      <c r="D147" s="14">
        <v>0</v>
      </c>
      <c r="E147" s="14">
        <v>0</v>
      </c>
      <c r="F147" s="14">
        <v>0</v>
      </c>
      <c r="G147" s="14">
        <v>0</v>
      </c>
      <c r="H147" s="14">
        <v>0</v>
      </c>
      <c r="I147" s="14">
        <v>0</v>
      </c>
      <c r="J147" s="14">
        <v>0</v>
      </c>
      <c r="K147" s="14">
        <v>0</v>
      </c>
      <c r="L147" s="16">
        <v>0</v>
      </c>
      <c r="M147" s="16">
        <v>0</v>
      </c>
      <c r="N147" s="14">
        <v>0</v>
      </c>
      <c r="O147" s="14">
        <v>0</v>
      </c>
      <c r="P147" s="14">
        <v>2259532.85</v>
      </c>
      <c r="Q147" s="14">
        <v>0</v>
      </c>
      <c r="R147" s="14">
        <v>2243282.73</v>
      </c>
    </row>
    <row r="148" spans="1:18" x14ac:dyDescent="0.25">
      <c r="B148" s="25" t="s">
        <v>135</v>
      </c>
      <c r="C148" s="14">
        <v>0</v>
      </c>
      <c r="D148" s="14">
        <v>0</v>
      </c>
      <c r="E148" s="14">
        <v>0</v>
      </c>
      <c r="F148" s="14">
        <v>3522.77</v>
      </c>
      <c r="G148" s="14">
        <v>3424730.29</v>
      </c>
      <c r="H148" s="14">
        <v>46196.94</v>
      </c>
      <c r="I148" s="14">
        <v>7512709.46</v>
      </c>
      <c r="J148" s="14">
        <v>662550.56999999995</v>
      </c>
      <c r="K148" s="14">
        <v>2355.85</v>
      </c>
      <c r="L148" s="16">
        <v>110747.76</v>
      </c>
      <c r="M148" s="16">
        <v>5921215.2999999998</v>
      </c>
      <c r="N148" s="14">
        <v>13122305.199999999</v>
      </c>
      <c r="O148" s="14">
        <v>30806334.140000001</v>
      </c>
      <c r="P148" s="14">
        <v>67037731</v>
      </c>
      <c r="Q148" s="14">
        <v>51000000</v>
      </c>
      <c r="R148" s="14">
        <v>65884724.82</v>
      </c>
    </row>
    <row r="149" spans="1:18" x14ac:dyDescent="0.25">
      <c r="B149" s="25" t="s">
        <v>136</v>
      </c>
      <c r="C149" s="14">
        <v>0</v>
      </c>
      <c r="D149" s="14">
        <v>0</v>
      </c>
      <c r="E149" s="14">
        <v>0</v>
      </c>
      <c r="F149" s="14">
        <v>0</v>
      </c>
      <c r="G149" s="14">
        <v>0</v>
      </c>
      <c r="H149" s="14">
        <v>0</v>
      </c>
      <c r="I149" s="14">
        <v>0</v>
      </c>
      <c r="J149" s="14">
        <v>0</v>
      </c>
      <c r="K149" s="14">
        <v>0</v>
      </c>
      <c r="L149" s="16">
        <v>0</v>
      </c>
      <c r="M149" s="16">
        <v>0</v>
      </c>
      <c r="N149" s="14">
        <v>0</v>
      </c>
      <c r="O149" s="14">
        <v>45000000</v>
      </c>
      <c r="P149" s="14">
        <v>0</v>
      </c>
      <c r="Q149" s="14">
        <v>40000000</v>
      </c>
      <c r="R149" s="14">
        <v>0</v>
      </c>
    </row>
    <row r="150" spans="1:18" x14ac:dyDescent="0.25">
      <c r="B150" s="25"/>
      <c r="C150" s="14"/>
      <c r="D150" s="14"/>
      <c r="E150" s="14"/>
      <c r="F150" s="14"/>
      <c r="G150" s="14"/>
      <c r="H150" s="14"/>
      <c r="I150" s="14"/>
      <c r="J150" s="14"/>
      <c r="K150" s="14"/>
      <c r="L150" s="16"/>
      <c r="M150" s="16"/>
      <c r="N150" s="14"/>
      <c r="O150" s="14"/>
      <c r="P150" s="14"/>
      <c r="Q150" s="14"/>
      <c r="R150" s="14"/>
    </row>
    <row r="151" spans="1:18" s="6" customFormat="1" x14ac:dyDescent="0.25">
      <c r="B151" s="28" t="s">
        <v>25</v>
      </c>
      <c r="C151" s="15">
        <f t="shared" ref="C151:Q151" si="28">SUM(C144:C149)</f>
        <v>75059.359999999986</v>
      </c>
      <c r="D151" s="15">
        <f t="shared" si="28"/>
        <v>139759.42000000004</v>
      </c>
      <c r="E151" s="15">
        <f t="shared" si="28"/>
        <v>-46977.87000000001</v>
      </c>
      <c r="F151" s="15">
        <f t="shared" si="28"/>
        <v>58674.04</v>
      </c>
      <c r="G151" s="15">
        <f t="shared" si="28"/>
        <v>3579063.23</v>
      </c>
      <c r="H151" s="15">
        <f t="shared" si="28"/>
        <v>27735.340000000004</v>
      </c>
      <c r="I151" s="15">
        <f t="shared" si="28"/>
        <v>7513147.0800000001</v>
      </c>
      <c r="J151" s="15">
        <f t="shared" si="28"/>
        <v>816938.14999999991</v>
      </c>
      <c r="K151" s="15">
        <f t="shared" si="28"/>
        <v>-34190.740000000005</v>
      </c>
      <c r="L151" s="15">
        <f t="shared" si="28"/>
        <v>141632.72999999998</v>
      </c>
      <c r="M151" s="15">
        <f t="shared" si="28"/>
        <v>6178064.9399999995</v>
      </c>
      <c r="N151" s="15">
        <f t="shared" si="28"/>
        <v>12955385.229999999</v>
      </c>
      <c r="O151" s="15">
        <f t="shared" si="28"/>
        <v>76404290.909999996</v>
      </c>
      <c r="P151" s="15">
        <f t="shared" si="28"/>
        <v>81667994.730000004</v>
      </c>
      <c r="Q151" s="15">
        <f t="shared" si="28"/>
        <v>91000000</v>
      </c>
      <c r="R151" s="15">
        <f>SUM(R144:R149)</f>
        <v>80567905.040000007</v>
      </c>
    </row>
    <row r="152" spans="1:18" x14ac:dyDescent="0.25">
      <c r="B152" s="25"/>
      <c r="C152" s="14"/>
      <c r="D152" s="14"/>
      <c r="E152" s="14"/>
      <c r="F152" s="14"/>
      <c r="G152" s="14"/>
      <c r="H152" s="14"/>
      <c r="I152" s="14"/>
      <c r="J152" s="14"/>
      <c r="K152" s="14"/>
      <c r="L152" s="16"/>
      <c r="M152" s="16"/>
      <c r="N152" s="14"/>
      <c r="O152" s="14"/>
      <c r="P152" s="14"/>
      <c r="Q152" s="14"/>
      <c r="R152" s="14"/>
    </row>
    <row r="153" spans="1:18" s="6" customFormat="1" x14ac:dyDescent="0.25">
      <c r="B153" s="28" t="s">
        <v>137</v>
      </c>
      <c r="C153" s="15">
        <f t="shared" ref="C153:N153" si="29">C151+C140</f>
        <v>386455510.33000004</v>
      </c>
      <c r="D153" s="15">
        <f t="shared" si="29"/>
        <v>467058880.16000009</v>
      </c>
      <c r="E153" s="15">
        <f t="shared" si="29"/>
        <v>445631027.63999999</v>
      </c>
      <c r="F153" s="15">
        <f t="shared" si="29"/>
        <v>489310506.26000005</v>
      </c>
      <c r="G153" s="15">
        <f t="shared" si="29"/>
        <v>445237658.99000001</v>
      </c>
      <c r="H153" s="15">
        <f t="shared" si="29"/>
        <v>412882977.00999993</v>
      </c>
      <c r="I153" s="15">
        <f t="shared" si="29"/>
        <v>458931780.49999994</v>
      </c>
      <c r="J153" s="15">
        <f t="shared" si="29"/>
        <v>360324447.33999991</v>
      </c>
      <c r="K153" s="15">
        <f t="shared" si="29"/>
        <v>474295070.21999997</v>
      </c>
      <c r="L153" s="15">
        <f t="shared" si="29"/>
        <v>609676379.11000001</v>
      </c>
      <c r="M153" s="15">
        <f t="shared" si="29"/>
        <v>449399765.38999999</v>
      </c>
      <c r="N153" s="15">
        <f t="shared" si="29"/>
        <v>584585865.33000004</v>
      </c>
      <c r="O153" s="15">
        <f t="shared" ref="O153:Q153" si="30">O151+O140</f>
        <v>5583789868.2799997</v>
      </c>
      <c r="P153" s="15">
        <f t="shared" si="30"/>
        <v>5742343351.8999996</v>
      </c>
      <c r="Q153" s="15">
        <f t="shared" si="30"/>
        <v>5651200000</v>
      </c>
      <c r="R153" s="15">
        <f>R151+R140</f>
        <v>5817067842.9099998</v>
      </c>
    </row>
    <row r="154" spans="1:18" x14ac:dyDescent="0.25">
      <c r="B154" s="4"/>
      <c r="C154" s="17"/>
      <c r="D154" s="17"/>
      <c r="E154" s="17"/>
      <c r="F154" s="17"/>
      <c r="G154" s="17"/>
      <c r="H154" s="17"/>
      <c r="I154" s="17"/>
      <c r="J154" s="17"/>
      <c r="K154" s="17"/>
      <c r="L154" s="17"/>
      <c r="M154" s="17"/>
      <c r="N154" s="17"/>
      <c r="O154" s="17"/>
      <c r="P154" s="16"/>
      <c r="Q154" s="5"/>
      <c r="R154" s="8"/>
    </row>
    <row r="155" spans="1:18" x14ac:dyDescent="0.25">
      <c r="B155" s="4" t="s">
        <v>121</v>
      </c>
      <c r="C155" s="17"/>
      <c r="D155" s="17"/>
      <c r="E155" s="17"/>
      <c r="F155" s="17"/>
      <c r="G155" s="17"/>
      <c r="H155" s="17"/>
      <c r="I155" s="17"/>
      <c r="J155" s="17"/>
      <c r="K155" s="17"/>
      <c r="L155" s="17"/>
      <c r="M155" s="17"/>
      <c r="N155" s="17"/>
      <c r="O155" s="17"/>
      <c r="P155" s="16"/>
      <c r="Q155" s="5"/>
      <c r="R155" s="4"/>
    </row>
    <row r="156" spans="1:18" x14ac:dyDescent="0.25">
      <c r="B156" s="4"/>
      <c r="C156" s="17"/>
      <c r="D156" s="17"/>
      <c r="E156" s="17"/>
      <c r="F156" s="17"/>
      <c r="G156" s="17"/>
      <c r="H156" s="17"/>
      <c r="I156" s="17"/>
      <c r="J156" s="17"/>
      <c r="K156" s="17"/>
      <c r="L156" s="17"/>
      <c r="M156" s="17"/>
      <c r="N156" s="17"/>
      <c r="O156" s="17"/>
      <c r="P156" s="16"/>
      <c r="Q156" s="5"/>
      <c r="R156" s="8"/>
    </row>
    <row r="157" spans="1:18" ht="17.25" customHeight="1" x14ac:dyDescent="0.25">
      <c r="B157" s="4" t="s">
        <v>88</v>
      </c>
      <c r="C157" s="17"/>
      <c r="D157" s="17"/>
      <c r="E157" s="17"/>
      <c r="F157" s="17"/>
      <c r="G157" s="17"/>
      <c r="H157" s="17"/>
      <c r="I157" s="17"/>
      <c r="J157" s="17"/>
      <c r="K157" s="17"/>
      <c r="L157" s="17"/>
      <c r="M157" s="17"/>
      <c r="N157" s="17"/>
      <c r="O157" s="17"/>
      <c r="P157" s="16"/>
      <c r="Q157" s="5"/>
      <c r="R157" s="8"/>
    </row>
    <row r="158" spans="1:18" ht="50.25" customHeight="1" x14ac:dyDescent="0.25">
      <c r="B158" s="37" t="s">
        <v>140</v>
      </c>
      <c r="C158" s="37"/>
      <c r="D158" s="37"/>
      <c r="E158" s="37"/>
      <c r="F158" s="37"/>
      <c r="G158" s="37"/>
      <c r="H158" s="37"/>
      <c r="I158" s="37"/>
      <c r="J158" s="37"/>
      <c r="K158" s="37"/>
      <c r="L158" s="37"/>
      <c r="M158" s="37"/>
      <c r="N158" s="37"/>
      <c r="O158" s="37"/>
      <c r="P158" s="37"/>
      <c r="Q158" s="37"/>
      <c r="R158" s="37"/>
    </row>
    <row r="159" spans="1:18" ht="32.25" customHeight="1" x14ac:dyDescent="0.25">
      <c r="B159" s="37" t="s">
        <v>124</v>
      </c>
      <c r="C159" s="37"/>
      <c r="D159" s="37"/>
      <c r="E159" s="37"/>
      <c r="F159" s="37"/>
      <c r="G159" s="37"/>
      <c r="H159" s="37"/>
      <c r="I159" s="37"/>
      <c r="J159" s="37"/>
      <c r="K159" s="37"/>
      <c r="L159" s="37"/>
      <c r="M159" s="37"/>
      <c r="N159" s="37"/>
      <c r="O159" s="37"/>
      <c r="P159" s="37"/>
      <c r="Q159" s="37"/>
      <c r="R159" s="37"/>
    </row>
    <row r="160" spans="1:18" ht="17.25" customHeight="1" x14ac:dyDescent="0.25">
      <c r="A160" s="4"/>
      <c r="B160" s="36" t="s">
        <v>125</v>
      </c>
      <c r="C160" s="36"/>
      <c r="D160" s="36"/>
      <c r="E160" s="36"/>
      <c r="F160" s="36"/>
      <c r="G160" s="36"/>
      <c r="H160" s="36"/>
      <c r="I160" s="36"/>
      <c r="J160" s="36"/>
      <c r="K160" s="36"/>
      <c r="L160" s="36"/>
      <c r="M160" s="36"/>
      <c r="N160" s="36"/>
      <c r="O160" s="36"/>
      <c r="P160" s="36"/>
      <c r="Q160" s="36"/>
      <c r="R160" s="36"/>
    </row>
    <row r="161" spans="2:18" ht="17.25" customHeight="1" x14ac:dyDescent="0.25">
      <c r="B161" s="36" t="s">
        <v>126</v>
      </c>
      <c r="C161" s="36"/>
      <c r="D161" s="36"/>
      <c r="E161" s="36"/>
      <c r="F161" s="36"/>
      <c r="G161" s="36"/>
      <c r="H161" s="36"/>
      <c r="I161" s="36"/>
      <c r="J161" s="36"/>
      <c r="K161" s="36"/>
      <c r="L161" s="36"/>
      <c r="M161" s="36"/>
      <c r="N161" s="36"/>
      <c r="O161" s="36"/>
      <c r="P161" s="36"/>
      <c r="Q161" s="36"/>
      <c r="R161" s="36"/>
    </row>
    <row r="162" spans="2:18" ht="48" customHeight="1" x14ac:dyDescent="0.25">
      <c r="B162" s="38" t="s">
        <v>127</v>
      </c>
      <c r="C162" s="38"/>
      <c r="D162" s="38"/>
      <c r="E162" s="38"/>
      <c r="F162" s="38"/>
      <c r="G162" s="38"/>
      <c r="H162" s="38"/>
      <c r="I162" s="38"/>
      <c r="J162" s="38"/>
      <c r="K162" s="38"/>
      <c r="L162" s="38"/>
      <c r="M162" s="38"/>
      <c r="N162" s="38"/>
      <c r="O162" s="38"/>
      <c r="P162" s="38"/>
      <c r="Q162" s="38"/>
      <c r="R162" s="38"/>
    </row>
    <row r="163" spans="2:18" ht="33" customHeight="1" x14ac:dyDescent="0.25">
      <c r="B163" s="37" t="s">
        <v>128</v>
      </c>
      <c r="C163" s="37"/>
      <c r="D163" s="37"/>
      <c r="E163" s="37"/>
      <c r="F163" s="37"/>
      <c r="G163" s="37"/>
      <c r="H163" s="37"/>
      <c r="I163" s="37"/>
      <c r="J163" s="37"/>
      <c r="K163" s="37"/>
      <c r="L163" s="37"/>
      <c r="M163" s="37"/>
      <c r="N163" s="37"/>
      <c r="O163" s="37"/>
      <c r="P163" s="37"/>
      <c r="Q163" s="37"/>
      <c r="R163" s="37"/>
    </row>
    <row r="164" spans="2:18" x14ac:dyDescent="0.25">
      <c r="P164" s="19"/>
      <c r="R164" s="3"/>
    </row>
    <row r="165" spans="2:18" x14ac:dyDescent="0.25">
      <c r="P165" s="19"/>
      <c r="R165" s="3"/>
    </row>
    <row r="166" spans="2:18" x14ac:dyDescent="0.25">
      <c r="P166" s="19"/>
      <c r="R166" s="3"/>
    </row>
    <row r="167" spans="2:18" x14ac:dyDescent="0.25">
      <c r="P167" s="19"/>
      <c r="R167" s="3"/>
    </row>
    <row r="168" spans="2:18" x14ac:dyDescent="0.25">
      <c r="P168" s="19"/>
      <c r="R168" s="3"/>
    </row>
    <row r="169" spans="2:18" x14ac:dyDescent="0.25">
      <c r="P169" s="19"/>
      <c r="R169" s="3"/>
    </row>
    <row r="170" spans="2:18" x14ac:dyDescent="0.25">
      <c r="P170" s="19"/>
      <c r="R170" s="3"/>
    </row>
    <row r="171" spans="2:18" x14ac:dyDescent="0.25">
      <c r="P171" s="19"/>
      <c r="R171" s="3"/>
    </row>
    <row r="172" spans="2:18" x14ac:dyDescent="0.25">
      <c r="P172" s="19"/>
      <c r="R172" s="3"/>
    </row>
    <row r="173" spans="2:18" x14ac:dyDescent="0.25">
      <c r="P173" s="19"/>
      <c r="R173" s="3"/>
    </row>
    <row r="174" spans="2:18" x14ac:dyDescent="0.25">
      <c r="P174" s="19"/>
      <c r="R174" s="3"/>
    </row>
    <row r="175" spans="2:18" x14ac:dyDescent="0.25">
      <c r="P175" s="19"/>
      <c r="R175" s="3"/>
    </row>
    <row r="176" spans="2:18" x14ac:dyDescent="0.25">
      <c r="P176" s="19"/>
      <c r="R176" s="3"/>
    </row>
    <row r="177" spans="16:18" x14ac:dyDescent="0.25">
      <c r="P177" s="19"/>
      <c r="R177" s="3"/>
    </row>
    <row r="178" spans="16:18" x14ac:dyDescent="0.25">
      <c r="P178" s="19"/>
      <c r="R178" s="3"/>
    </row>
    <row r="179" spans="16:18" x14ac:dyDescent="0.25">
      <c r="P179" s="19"/>
      <c r="R179" s="3"/>
    </row>
    <row r="180" spans="16:18" x14ac:dyDescent="0.25">
      <c r="P180" s="19"/>
      <c r="R180" s="3"/>
    </row>
    <row r="181" spans="16:18" x14ac:dyDescent="0.25">
      <c r="P181" s="19"/>
      <c r="R181" s="3"/>
    </row>
    <row r="182" spans="16:18" x14ac:dyDescent="0.25">
      <c r="P182" s="19"/>
      <c r="R182" s="3"/>
    </row>
    <row r="183" spans="16:18" x14ac:dyDescent="0.25">
      <c r="P183" s="19"/>
      <c r="R183" s="3"/>
    </row>
    <row r="184" spans="16:18" x14ac:dyDescent="0.25">
      <c r="P184" s="19"/>
      <c r="R184" s="3"/>
    </row>
    <row r="185" spans="16:18" x14ac:dyDescent="0.25">
      <c r="P185" s="19"/>
      <c r="R185" s="3"/>
    </row>
    <row r="186" spans="16:18" x14ac:dyDescent="0.25">
      <c r="P186" s="19"/>
      <c r="R186" s="3"/>
    </row>
    <row r="187" spans="16:18" x14ac:dyDescent="0.25">
      <c r="P187" s="19"/>
      <c r="R187" s="3"/>
    </row>
    <row r="188" spans="16:18" x14ac:dyDescent="0.25">
      <c r="P188" s="19"/>
      <c r="R188" s="3"/>
    </row>
    <row r="189" spans="16:18" x14ac:dyDescent="0.25">
      <c r="P189" s="19"/>
      <c r="R189" s="3"/>
    </row>
    <row r="190" spans="16:18" x14ac:dyDescent="0.25">
      <c r="P190" s="19"/>
      <c r="R190" s="3"/>
    </row>
    <row r="191" spans="16:18" x14ac:dyDescent="0.25">
      <c r="P191" s="19"/>
      <c r="R191" s="3"/>
    </row>
    <row r="192" spans="16:18" x14ac:dyDescent="0.25">
      <c r="P192" s="19"/>
      <c r="R192" s="3"/>
    </row>
    <row r="193" spans="16:18" x14ac:dyDescent="0.25">
      <c r="P193" s="19"/>
      <c r="R193" s="3"/>
    </row>
    <row r="194" spans="16:18" x14ac:dyDescent="0.25">
      <c r="P194" s="19"/>
      <c r="R194" s="3"/>
    </row>
    <row r="195" spans="16:18" x14ac:dyDescent="0.25">
      <c r="P195" s="19"/>
      <c r="R195" s="3"/>
    </row>
    <row r="196" spans="16:18" x14ac:dyDescent="0.25">
      <c r="P196" s="19"/>
      <c r="R196" s="3"/>
    </row>
    <row r="197" spans="16:18" x14ac:dyDescent="0.25">
      <c r="P197" s="19"/>
      <c r="R197" s="3"/>
    </row>
    <row r="198" spans="16:18" x14ac:dyDescent="0.25">
      <c r="P198" s="19"/>
      <c r="R198" s="3"/>
    </row>
    <row r="199" spans="16:18" x14ac:dyDescent="0.25">
      <c r="P199" s="19"/>
      <c r="R199" s="3"/>
    </row>
    <row r="200" spans="16:18" x14ac:dyDescent="0.25">
      <c r="P200" s="19"/>
      <c r="R200" s="3"/>
    </row>
    <row r="201" spans="16:18" x14ac:dyDescent="0.25">
      <c r="P201" s="19"/>
      <c r="R201" s="3"/>
    </row>
    <row r="202" spans="16:18" x14ac:dyDescent="0.25">
      <c r="P202" s="19"/>
      <c r="R202" s="3"/>
    </row>
    <row r="203" spans="16:18" x14ac:dyDescent="0.25">
      <c r="P203" s="19"/>
      <c r="R203" s="3"/>
    </row>
    <row r="204" spans="16:18" x14ac:dyDescent="0.25">
      <c r="P204" s="19"/>
      <c r="R204" s="3"/>
    </row>
    <row r="205" spans="16:18" x14ac:dyDescent="0.25">
      <c r="P205" s="19"/>
      <c r="R205" s="3"/>
    </row>
    <row r="206" spans="16:18" x14ac:dyDescent="0.25">
      <c r="P206" s="19"/>
      <c r="R206" s="3"/>
    </row>
    <row r="207" spans="16:18" x14ac:dyDescent="0.25">
      <c r="P207" s="19"/>
      <c r="R207" s="3"/>
    </row>
    <row r="208" spans="16:18" x14ac:dyDescent="0.25">
      <c r="P208" s="19"/>
      <c r="R208" s="3"/>
    </row>
    <row r="209" spans="16:18" x14ac:dyDescent="0.25">
      <c r="P209" s="19"/>
      <c r="R209" s="3"/>
    </row>
    <row r="210" spans="16:18" x14ac:dyDescent="0.25">
      <c r="P210" s="19"/>
      <c r="R210" s="3"/>
    </row>
    <row r="211" spans="16:18" x14ac:dyDescent="0.25">
      <c r="P211" s="19"/>
      <c r="R211" s="3"/>
    </row>
    <row r="212" spans="16:18" x14ac:dyDescent="0.25">
      <c r="P212" s="19"/>
      <c r="R212" s="3"/>
    </row>
    <row r="213" spans="16:18" x14ac:dyDescent="0.25">
      <c r="P213" s="19"/>
      <c r="R213" s="3"/>
    </row>
    <row r="214" spans="16:18" x14ac:dyDescent="0.25">
      <c r="P214" s="19"/>
      <c r="R214" s="3"/>
    </row>
    <row r="215" spans="16:18" x14ac:dyDescent="0.25">
      <c r="P215" s="19"/>
      <c r="R215" s="3"/>
    </row>
    <row r="216" spans="16:18" x14ac:dyDescent="0.25">
      <c r="P216" s="19"/>
      <c r="R216" s="3"/>
    </row>
    <row r="217" spans="16:18" x14ac:dyDescent="0.25">
      <c r="P217" s="19"/>
      <c r="R217" s="3"/>
    </row>
    <row r="218" spans="16:18" x14ac:dyDescent="0.25">
      <c r="P218" s="19"/>
      <c r="R218" s="3"/>
    </row>
    <row r="219" spans="16:18" x14ac:dyDescent="0.25">
      <c r="P219" s="19"/>
      <c r="R219" s="3"/>
    </row>
    <row r="220" spans="16:18" x14ac:dyDescent="0.25">
      <c r="P220" s="19"/>
      <c r="R220" s="3"/>
    </row>
    <row r="221" spans="16:18" x14ac:dyDescent="0.25">
      <c r="P221" s="19"/>
      <c r="R221" s="3"/>
    </row>
    <row r="222" spans="16:18" x14ac:dyDescent="0.25">
      <c r="P222" s="19"/>
      <c r="R222" s="3"/>
    </row>
    <row r="223" spans="16:18" x14ac:dyDescent="0.25">
      <c r="P223" s="19"/>
      <c r="R223" s="3"/>
    </row>
    <row r="224" spans="16:18" x14ac:dyDescent="0.25">
      <c r="P224" s="19"/>
      <c r="R224" s="3"/>
    </row>
    <row r="225" spans="16:18" x14ac:dyDescent="0.25">
      <c r="P225" s="19"/>
      <c r="R225" s="3"/>
    </row>
    <row r="226" spans="16:18" x14ac:dyDescent="0.25">
      <c r="P226" s="19"/>
      <c r="R226" s="3"/>
    </row>
    <row r="227" spans="16:18" x14ac:dyDescent="0.25">
      <c r="P227" s="19"/>
      <c r="R227" s="3"/>
    </row>
    <row r="228" spans="16:18" x14ac:dyDescent="0.25">
      <c r="P228" s="19"/>
      <c r="R228" s="3"/>
    </row>
    <row r="229" spans="16:18" x14ac:dyDescent="0.25">
      <c r="P229" s="19"/>
    </row>
    <row r="230" spans="16:18" x14ac:dyDescent="0.25">
      <c r="P230" s="19"/>
    </row>
    <row r="231" spans="16:18" x14ac:dyDescent="0.25">
      <c r="P231" s="19"/>
    </row>
    <row r="232" spans="16:18" x14ac:dyDescent="0.25">
      <c r="P232" s="19"/>
    </row>
    <row r="233" spans="16:18" x14ac:dyDescent="0.25">
      <c r="P233" s="19"/>
    </row>
    <row r="234" spans="16:18" x14ac:dyDescent="0.25">
      <c r="P234" s="19"/>
    </row>
    <row r="235" spans="16:18" x14ac:dyDescent="0.25">
      <c r="P235" s="19"/>
    </row>
    <row r="236" spans="16:18" x14ac:dyDescent="0.25">
      <c r="P236" s="19"/>
    </row>
    <row r="237" spans="16:18" x14ac:dyDescent="0.25">
      <c r="P237" s="19"/>
    </row>
    <row r="238" spans="16:18" x14ac:dyDescent="0.25">
      <c r="P238" s="19"/>
    </row>
    <row r="239" spans="16:18" x14ac:dyDescent="0.25">
      <c r="P239" s="19"/>
    </row>
    <row r="240" spans="16:18" x14ac:dyDescent="0.25">
      <c r="P240" s="19"/>
    </row>
    <row r="241" spans="16:16" x14ac:dyDescent="0.25">
      <c r="P241" s="19"/>
    </row>
    <row r="242" spans="16:16" x14ac:dyDescent="0.25">
      <c r="P242" s="19"/>
    </row>
    <row r="243" spans="16:16" x14ac:dyDescent="0.25">
      <c r="P243" s="19"/>
    </row>
    <row r="244" spans="16:16" x14ac:dyDescent="0.25">
      <c r="P244" s="19"/>
    </row>
    <row r="245" spans="16:16" x14ac:dyDescent="0.25">
      <c r="P245" s="19"/>
    </row>
    <row r="246" spans="16:16" x14ac:dyDescent="0.25">
      <c r="P246" s="19"/>
    </row>
    <row r="247" spans="16:16" x14ac:dyDescent="0.25">
      <c r="P247" s="19"/>
    </row>
    <row r="248" spans="16:16" x14ac:dyDescent="0.25">
      <c r="P248" s="19"/>
    </row>
    <row r="249" spans="16:16" x14ac:dyDescent="0.25">
      <c r="P249" s="19"/>
    </row>
    <row r="250" spans="16:16" x14ac:dyDescent="0.25">
      <c r="P250" s="19"/>
    </row>
    <row r="251" spans="16:16" x14ac:dyDescent="0.25">
      <c r="P251" s="19"/>
    </row>
    <row r="252" spans="16:16" x14ac:dyDescent="0.25">
      <c r="P252" s="19"/>
    </row>
    <row r="253" spans="16:16" x14ac:dyDescent="0.25">
      <c r="P253" s="19"/>
    </row>
    <row r="254" spans="16:16" x14ac:dyDescent="0.25">
      <c r="P254" s="19"/>
    </row>
    <row r="255" spans="16:16" x14ac:dyDescent="0.25">
      <c r="P255" s="19"/>
    </row>
    <row r="256" spans="16:16" x14ac:dyDescent="0.25">
      <c r="P256" s="19"/>
    </row>
  </sheetData>
  <mergeCells count="7">
    <mergeCell ref="B2:R2"/>
    <mergeCell ref="B160:R160"/>
    <mergeCell ref="B161:R161"/>
    <mergeCell ref="B163:R163"/>
    <mergeCell ref="B158:R158"/>
    <mergeCell ref="B159:R159"/>
    <mergeCell ref="B162:R162"/>
  </mergeCells>
  <phoneticPr fontId="5" type="noConversion"/>
  <pageMargins left="0.25" right="0.25" top="0.75" bottom="0.75" header="0.3" footer="0.3"/>
  <pageSetup scale="37" fitToHeight="3" orientation="landscape" r:id="rId1"/>
  <rowBreaks count="1" manualBreakCount="1">
    <brk id="140"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S111"/>
  <sheetViews>
    <sheetView showGridLines="0" tabSelected="1" zoomScaleNormal="100" workbookViewId="0">
      <selection activeCell="R26" sqref="R26"/>
    </sheetView>
  </sheetViews>
  <sheetFormatPr defaultRowHeight="15" x14ac:dyDescent="0.25"/>
  <cols>
    <col min="1" max="1" width="3.7109375" customWidth="1"/>
    <col min="2" max="2" width="39" customWidth="1"/>
    <col min="3" max="12" width="16.28515625" hidden="1" customWidth="1"/>
    <col min="13" max="13" width="16.28515625" customWidth="1"/>
    <col min="14" max="15" width="14.28515625" bestFit="1" customWidth="1"/>
    <col min="16" max="16" width="16.28515625" style="2" hidden="1" customWidth="1"/>
    <col min="17" max="17" width="16.28515625" hidden="1" customWidth="1"/>
    <col min="18" max="18" width="13.42578125" bestFit="1" customWidth="1"/>
    <col min="19" max="19" width="7.85546875" bestFit="1" customWidth="1"/>
  </cols>
  <sheetData>
    <row r="2" spans="2:19" ht="15.75" x14ac:dyDescent="0.25">
      <c r="B2" s="35" t="s">
        <v>123</v>
      </c>
      <c r="C2" s="35"/>
      <c r="D2" s="35"/>
      <c r="E2" s="35"/>
      <c r="F2" s="35"/>
      <c r="G2" s="35"/>
      <c r="H2" s="35"/>
      <c r="I2" s="35"/>
      <c r="J2" s="35"/>
      <c r="K2" s="35"/>
      <c r="L2" s="35"/>
      <c r="M2" s="35"/>
      <c r="N2" s="35"/>
      <c r="O2" s="35"/>
      <c r="P2" s="35"/>
      <c r="Q2" s="35"/>
      <c r="R2" s="35"/>
      <c r="S2" s="35"/>
    </row>
    <row r="3" spans="2:19" x14ac:dyDescent="0.25">
      <c r="B3" s="39" t="s">
        <v>97</v>
      </c>
      <c r="C3" s="39"/>
      <c r="D3" s="39"/>
      <c r="E3" s="39"/>
      <c r="F3" s="39"/>
      <c r="G3" s="39"/>
      <c r="H3" s="39"/>
      <c r="I3" s="39"/>
      <c r="J3" s="39"/>
      <c r="K3" s="39"/>
      <c r="L3" s="39"/>
      <c r="M3" s="39"/>
      <c r="N3" s="39"/>
      <c r="O3" s="39"/>
      <c r="P3" s="39"/>
      <c r="Q3" s="39"/>
      <c r="R3" s="39"/>
      <c r="S3" s="39"/>
    </row>
    <row r="4" spans="2:19" ht="30.75" customHeight="1" x14ac:dyDescent="0.25">
      <c r="B4" s="20"/>
      <c r="C4" s="21"/>
      <c r="D4" s="21"/>
      <c r="E4" s="21"/>
      <c r="F4" s="21"/>
      <c r="G4" s="21"/>
      <c r="H4" s="21"/>
      <c r="I4" s="21"/>
      <c r="J4" s="21"/>
      <c r="K4" s="21"/>
      <c r="L4" s="21"/>
      <c r="M4" s="21"/>
      <c r="N4" s="13" t="s">
        <v>108</v>
      </c>
      <c r="O4" s="13" t="s">
        <v>106</v>
      </c>
      <c r="P4" s="12" t="s">
        <v>103</v>
      </c>
      <c r="Q4" s="13" t="s">
        <v>104</v>
      </c>
      <c r="R4" s="40" t="s">
        <v>100</v>
      </c>
      <c r="S4" s="40"/>
    </row>
    <row r="5" spans="2:19" s="1" customFormat="1" ht="16.5" customHeight="1" x14ac:dyDescent="0.25">
      <c r="B5" s="22"/>
      <c r="C5" s="21">
        <v>41091</v>
      </c>
      <c r="D5" s="21">
        <v>41122</v>
      </c>
      <c r="E5" s="21">
        <v>41153</v>
      </c>
      <c r="F5" s="21">
        <v>41183</v>
      </c>
      <c r="G5" s="21">
        <v>41214</v>
      </c>
      <c r="H5" s="21">
        <v>41244</v>
      </c>
      <c r="I5" s="21">
        <v>41275</v>
      </c>
      <c r="J5" s="21">
        <v>41318</v>
      </c>
      <c r="K5" s="21">
        <v>41346</v>
      </c>
      <c r="L5" s="21">
        <v>41365</v>
      </c>
      <c r="M5" s="21" t="s">
        <v>120</v>
      </c>
      <c r="N5" s="13" t="s">
        <v>107</v>
      </c>
      <c r="O5" s="13" t="s">
        <v>107</v>
      </c>
      <c r="P5" s="12" t="s">
        <v>102</v>
      </c>
      <c r="Q5" s="13" t="s">
        <v>105</v>
      </c>
      <c r="R5" s="13" t="s">
        <v>98</v>
      </c>
      <c r="S5" s="13" t="s">
        <v>99</v>
      </c>
    </row>
    <row r="6" spans="2:19" x14ac:dyDescent="0.25">
      <c r="B6" s="23" t="s">
        <v>101</v>
      </c>
      <c r="C6" s="10">
        <f>'Revenue Detail'!C8</f>
        <v>162908575.23999998</v>
      </c>
      <c r="D6" s="10">
        <f>'Revenue Detail'!D8</f>
        <v>172470239.10000002</v>
      </c>
      <c r="E6" s="10">
        <f>'Revenue Detail'!E8</f>
        <v>141197692.46999997</v>
      </c>
      <c r="F6" s="10">
        <f>'Revenue Detail'!F8</f>
        <v>174022122.79000002</v>
      </c>
      <c r="G6" s="10">
        <f>'Revenue Detail'!G8</f>
        <v>162384128.29999998</v>
      </c>
      <c r="H6" s="10">
        <f>'Revenue Detail'!H8</f>
        <v>175663523.92999998</v>
      </c>
      <c r="I6" s="10">
        <f>'Revenue Detail'!I8</f>
        <v>157986031.77000001</v>
      </c>
      <c r="J6" s="10">
        <f>'Revenue Detail'!J8</f>
        <v>146925702.87</v>
      </c>
      <c r="K6" s="10">
        <f>'Revenue Detail'!K8</f>
        <v>154599298</v>
      </c>
      <c r="L6" s="10">
        <f>'Revenue Detail'!L8</f>
        <v>164519183.17000002</v>
      </c>
      <c r="M6" s="10">
        <f>'Revenue Detail'!N8</f>
        <v>182553628.30000004</v>
      </c>
      <c r="N6" s="10">
        <f>'Revenue Detail'!O8</f>
        <v>1963376895.4400001</v>
      </c>
      <c r="O6" s="10">
        <f>'Revenue Detail'!P8</f>
        <v>1986860894.2200003</v>
      </c>
      <c r="P6" s="10">
        <f>'Revenue Detail'!Q8</f>
        <v>1974500000</v>
      </c>
      <c r="Q6" s="10">
        <f>'Revenue Detail'!R8</f>
        <v>1990535090.1700003</v>
      </c>
      <c r="R6" s="8">
        <f>N6-O6</f>
        <v>-23483998.78000021</v>
      </c>
      <c r="S6" s="24">
        <f>N6/O6-1</f>
        <v>-1.1819649200564442E-2</v>
      </c>
    </row>
    <row r="7" spans="2:19" x14ac:dyDescent="0.25">
      <c r="B7" s="25" t="s">
        <v>116</v>
      </c>
      <c r="C7" s="10">
        <f>'Revenue Detail'!C26</f>
        <v>19459767.189999998</v>
      </c>
      <c r="D7" s="10">
        <f>'Revenue Detail'!D26</f>
        <v>57757568.670000009</v>
      </c>
      <c r="E7" s="10">
        <f>'Revenue Detail'!E26</f>
        <v>24645765.25</v>
      </c>
      <c r="F7" s="10">
        <f>'Revenue Detail'!F26</f>
        <v>28115653.750000004</v>
      </c>
      <c r="G7" s="10">
        <f>'Revenue Detail'!G26</f>
        <v>57499008.880000003</v>
      </c>
      <c r="H7" s="10">
        <f>'Revenue Detail'!H26</f>
        <v>25862414.599999998</v>
      </c>
      <c r="I7" s="10">
        <f>'Revenue Detail'!I26</f>
        <v>24806041.549999997</v>
      </c>
      <c r="J7" s="10">
        <f>'Revenue Detail'!J26</f>
        <v>39335348.079999998</v>
      </c>
      <c r="K7" s="10">
        <f>'Revenue Detail'!K26</f>
        <v>26682151.779999997</v>
      </c>
      <c r="L7" s="10">
        <f>'Revenue Detail'!L26</f>
        <v>25862634.860000003</v>
      </c>
      <c r="M7" s="10">
        <f>'Revenue Detail'!N26</f>
        <v>46058962.990000002</v>
      </c>
      <c r="N7" s="10">
        <f>'Revenue Detail'!O26</f>
        <v>405641758.33999991</v>
      </c>
      <c r="O7" s="10">
        <f>'Revenue Detail'!P26</f>
        <v>418952397.36000007</v>
      </c>
      <c r="P7" s="10">
        <f>'Revenue Detail'!Q26</f>
        <v>420500000</v>
      </c>
      <c r="Q7" s="10">
        <f>'Revenue Detail'!R26</f>
        <v>437490681.22000003</v>
      </c>
      <c r="R7" s="8">
        <f>N7-O7</f>
        <v>-13310639.02000016</v>
      </c>
      <c r="S7" s="24">
        <f>N7/O7-1</f>
        <v>-3.1771244427472478E-2</v>
      </c>
    </row>
    <row r="8" spans="2:19" s="6" customFormat="1" x14ac:dyDescent="0.25">
      <c r="B8" s="23" t="s">
        <v>93</v>
      </c>
      <c r="C8" s="10">
        <f>'Revenue Detail'!C52</f>
        <v>68379517.370000005</v>
      </c>
      <c r="D8" s="10">
        <f>'Revenue Detail'!D52</f>
        <v>95208463.100000009</v>
      </c>
      <c r="E8" s="10">
        <f>'Revenue Detail'!E52</f>
        <v>131716168.29000002</v>
      </c>
      <c r="F8" s="10">
        <f>'Revenue Detail'!F52</f>
        <v>103657157.34</v>
      </c>
      <c r="G8" s="10">
        <f>'Revenue Detail'!G52</f>
        <v>92128372.609999999</v>
      </c>
      <c r="H8" s="10">
        <f>'Revenue Detail'!H52</f>
        <v>61740006.109999999</v>
      </c>
      <c r="I8" s="10">
        <f>'Revenue Detail'!I52</f>
        <v>61517341.329999968</v>
      </c>
      <c r="J8" s="10">
        <f>'Revenue Detail'!J52</f>
        <v>22663642.209999979</v>
      </c>
      <c r="K8" s="10">
        <f>'Revenue Detail'!K52</f>
        <v>89649814.379999995</v>
      </c>
      <c r="L8" s="10">
        <f>'Revenue Detail'!L52</f>
        <v>219173533.64000002</v>
      </c>
      <c r="M8" s="10">
        <f>'Revenue Detail'!N52</f>
        <v>168123613</v>
      </c>
      <c r="N8" s="10">
        <f>'Revenue Detail'!O52</f>
        <v>1180709657.79</v>
      </c>
      <c r="O8" s="10">
        <f>'Revenue Detail'!P52</f>
        <v>1142390292.3699999</v>
      </c>
      <c r="P8" s="10">
        <f>'Revenue Detail'!Q52</f>
        <v>1165000000</v>
      </c>
      <c r="Q8" s="10">
        <f>'Revenue Detail'!R52</f>
        <v>1150467978.4399998</v>
      </c>
      <c r="R8" s="8">
        <f t="shared" ref="R8:R13" si="0">N8-O8</f>
        <v>38319365.420000076</v>
      </c>
      <c r="S8" s="24">
        <f t="shared" ref="S8:S14" si="1">N8/O8-1</f>
        <v>3.3543146922671019E-2</v>
      </c>
    </row>
    <row r="9" spans="2:19" s="6" customFormat="1" x14ac:dyDescent="0.25">
      <c r="B9" s="23" t="s">
        <v>94</v>
      </c>
      <c r="C9" s="10">
        <f>'Revenue Detail'!C57</f>
        <v>0</v>
      </c>
      <c r="D9" s="10">
        <f>'Revenue Detail'!D57</f>
        <v>3302440.66</v>
      </c>
      <c r="E9" s="10">
        <f>'Revenue Detail'!E57</f>
        <v>3843253.2399999998</v>
      </c>
      <c r="F9" s="10">
        <f>'Revenue Detail'!F57</f>
        <v>52418360.130000003</v>
      </c>
      <c r="G9" s="10">
        <f>'Revenue Detail'!G57</f>
        <v>-14281599.310000001</v>
      </c>
      <c r="H9" s="10">
        <f>'Revenue Detail'!H57</f>
        <v>-7509683.9900000002</v>
      </c>
      <c r="I9" s="10">
        <f>'Revenue Detail'!I57</f>
        <v>63030908.789999992</v>
      </c>
      <c r="J9" s="10">
        <f>'Revenue Detail'!J57</f>
        <v>16509984.810000001</v>
      </c>
      <c r="K9" s="10">
        <f>'Revenue Detail'!K57</f>
        <v>36525657.600000001</v>
      </c>
      <c r="L9" s="10">
        <f>'Revenue Detail'!L57</f>
        <v>50958163.119999997</v>
      </c>
      <c r="M9" s="10">
        <f>'Revenue Detail'!N57</f>
        <v>55650400.479999997</v>
      </c>
      <c r="N9" s="10">
        <f>'Revenue Detail'!O57</f>
        <v>262989003.35999998</v>
      </c>
      <c r="O9" s="10">
        <f>'Revenue Detail'!P57</f>
        <v>275783443.32999998</v>
      </c>
      <c r="P9" s="10">
        <f>'Revenue Detail'!Q57</f>
        <v>260000000</v>
      </c>
      <c r="Q9" s="10">
        <f>'Revenue Detail'!R57</f>
        <v>281047492.31</v>
      </c>
      <c r="R9" s="8">
        <f t="shared" si="0"/>
        <v>-12794439.969999999</v>
      </c>
      <c r="S9" s="24">
        <f t="shared" si="1"/>
        <v>-4.6393067747327654E-2</v>
      </c>
    </row>
    <row r="10" spans="2:19" s="6" customFormat="1" x14ac:dyDescent="0.25">
      <c r="B10" s="25" t="s">
        <v>117</v>
      </c>
      <c r="C10" s="10">
        <f>'Revenue Detail'!C71</f>
        <v>34591384.960000001</v>
      </c>
      <c r="D10" s="10">
        <f>'Revenue Detail'!D71</f>
        <v>36856143.900000006</v>
      </c>
      <c r="E10" s="10">
        <f>'Revenue Detail'!E71</f>
        <v>34830924.609999999</v>
      </c>
      <c r="F10" s="10">
        <f>'Revenue Detail'!F71</f>
        <v>37935931.140000008</v>
      </c>
      <c r="G10" s="10">
        <f>'Revenue Detail'!G71</f>
        <v>35921628.600000001</v>
      </c>
      <c r="H10" s="10">
        <f>'Revenue Detail'!H71</f>
        <v>36260312.149999999</v>
      </c>
      <c r="I10" s="10">
        <f>'Revenue Detail'!I71</f>
        <v>35484188.280000001</v>
      </c>
      <c r="J10" s="10">
        <f>'Revenue Detail'!J71</f>
        <v>33242789.039999999</v>
      </c>
      <c r="K10" s="10">
        <f>'Revenue Detail'!K71</f>
        <v>37695370.939999998</v>
      </c>
      <c r="L10" s="10">
        <f>'Revenue Detail'!L71</f>
        <v>40415347.980000004</v>
      </c>
      <c r="M10" s="10">
        <f>'Revenue Detail'!N71</f>
        <v>3275727.81</v>
      </c>
      <c r="N10" s="10">
        <f>'Revenue Detail'!O71</f>
        <v>404895336.18000001</v>
      </c>
      <c r="O10" s="10">
        <f>'Revenue Detail'!P71</f>
        <v>430871000.20999998</v>
      </c>
      <c r="P10" s="10">
        <f>'Revenue Detail'!Q71</f>
        <v>440000000</v>
      </c>
      <c r="Q10" s="10">
        <f>'Revenue Detail'!R71</f>
        <v>456401792.57999998</v>
      </c>
      <c r="R10" s="8">
        <f t="shared" si="0"/>
        <v>-25975664.029999971</v>
      </c>
      <c r="S10" s="24">
        <f t="shared" si="1"/>
        <v>-6.02864059482765E-2</v>
      </c>
    </row>
    <row r="11" spans="2:19" s="6" customFormat="1" x14ac:dyDescent="0.25">
      <c r="B11" s="23" t="s">
        <v>91</v>
      </c>
      <c r="C11" s="10">
        <f>'Revenue Detail'!C109</f>
        <v>53871278.529999994</v>
      </c>
      <c r="D11" s="10">
        <f>'Revenue Detail'!D109</f>
        <v>52721127.43</v>
      </c>
      <c r="E11" s="10">
        <f>'Revenue Detail'!E109</f>
        <v>52146003.659999996</v>
      </c>
      <c r="F11" s="10">
        <f>'Revenue Detail'!F109</f>
        <v>50649867.630000003</v>
      </c>
      <c r="G11" s="10">
        <f>'Revenue Detail'!G109</f>
        <v>53427153.729999997</v>
      </c>
      <c r="H11" s="10">
        <f>'Revenue Detail'!H109</f>
        <v>52500072.940000005</v>
      </c>
      <c r="I11" s="10">
        <f>'Revenue Detail'!I109</f>
        <v>54068739.480000004</v>
      </c>
      <c r="J11" s="10">
        <f>'Revenue Detail'!J109</f>
        <v>54379080.670000002</v>
      </c>
      <c r="K11" s="10">
        <f>'Revenue Detail'!K109</f>
        <v>51440078.670000002</v>
      </c>
      <c r="L11" s="10">
        <f>'Revenue Detail'!L109</f>
        <v>51485912.979999997</v>
      </c>
      <c r="M11" s="10">
        <f>'Revenue Detail'!N109</f>
        <v>51475166.719999999</v>
      </c>
      <c r="N11" s="10">
        <f>'Revenue Detail'!O109</f>
        <v>629630148.52999997</v>
      </c>
      <c r="O11" s="10">
        <f>'Revenue Detail'!P109</f>
        <v>659280403.38000011</v>
      </c>
      <c r="P11" s="10">
        <f>'Revenue Detail'!Q109</f>
        <v>626800000</v>
      </c>
      <c r="Q11" s="10">
        <f>'Revenue Detail'!R109</f>
        <v>662587825.92000008</v>
      </c>
      <c r="R11" s="8">
        <f t="shared" si="0"/>
        <v>-29650254.850000143</v>
      </c>
      <c r="S11" s="24">
        <f t="shared" si="1"/>
        <v>-4.4973663251613671E-2</v>
      </c>
    </row>
    <row r="12" spans="2:19" s="6" customFormat="1" x14ac:dyDescent="0.25">
      <c r="B12" s="23" t="s">
        <v>96</v>
      </c>
      <c r="C12" s="10">
        <f>'Revenue Detail'!C115</f>
        <v>44344052.469999999</v>
      </c>
      <c r="D12" s="10">
        <f>'Revenue Detail'!D115</f>
        <v>45204386.719999999</v>
      </c>
      <c r="E12" s="10">
        <f>'Revenue Detail'!E115</f>
        <v>36814895.990000002</v>
      </c>
      <c r="F12" s="10">
        <f>'Revenue Detail'!F115</f>
        <v>39328172.890000001</v>
      </c>
      <c r="G12" s="10">
        <f>'Revenue Detail'!G115</f>
        <v>50107986.200000003</v>
      </c>
      <c r="H12" s="10">
        <f>'Revenue Detail'!H115</f>
        <v>43553277.450000003</v>
      </c>
      <c r="I12" s="10">
        <f>'Revenue Detail'!I115</f>
        <v>50568760.640000001</v>
      </c>
      <c r="J12" s="10">
        <f>'Revenue Detail'!J115</f>
        <v>41522993.840000004</v>
      </c>
      <c r="K12" s="10">
        <f>'Revenue Detail'!K115</f>
        <v>34539998.32</v>
      </c>
      <c r="L12" s="10">
        <f>'Revenue Detail'!L115</f>
        <v>39152656.109999999</v>
      </c>
      <c r="M12" s="10">
        <f>'Revenue Detail'!N115</f>
        <v>41536402.219999999</v>
      </c>
      <c r="N12" s="10">
        <f>'Revenue Detail'!O115</f>
        <v>504263115.85000002</v>
      </c>
      <c r="O12" s="10">
        <f>'Revenue Detail'!P115</f>
        <v>595081638.90999997</v>
      </c>
      <c r="P12" s="10">
        <f>'Revenue Detail'!Q115</f>
        <v>509600000</v>
      </c>
      <c r="Q12" s="10">
        <f>'Revenue Detail'!R115</f>
        <v>595081638.90999997</v>
      </c>
      <c r="R12" s="8">
        <f t="shared" si="0"/>
        <v>-90818523.059999943</v>
      </c>
      <c r="S12" s="24">
        <f t="shared" si="1"/>
        <v>-0.1526152331407008</v>
      </c>
    </row>
    <row r="13" spans="2:19" x14ac:dyDescent="0.25">
      <c r="B13" s="31" t="s">
        <v>92</v>
      </c>
      <c r="C13" s="32">
        <f t="shared" ref="C13:Q13" si="2">C14-SUM(C6:C12)</f>
        <v>2825875.2100000381</v>
      </c>
      <c r="D13" s="32">
        <f t="shared" si="2"/>
        <v>3398751.1600000262</v>
      </c>
      <c r="E13" s="32">
        <f t="shared" si="2"/>
        <v>20483302</v>
      </c>
      <c r="F13" s="32">
        <f t="shared" ref="F13:G13" si="3">F14-SUM(F6:F12)</f>
        <v>3124566.5500000715</v>
      </c>
      <c r="G13" s="32">
        <f t="shared" si="3"/>
        <v>4471916.75</v>
      </c>
      <c r="H13" s="32">
        <f t="shared" ref="H13:J13" si="4">H14-SUM(H6:H12)</f>
        <v>24785318.480000019</v>
      </c>
      <c r="I13" s="32">
        <f t="shared" ref="I13" si="5">I14-SUM(I6:I12)</f>
        <v>3956621.5800000429</v>
      </c>
      <c r="J13" s="32">
        <f t="shared" si="4"/>
        <v>4927967.6699999571</v>
      </c>
      <c r="K13" s="32">
        <f t="shared" ref="K13:L13" si="6">K14-SUM(K6:K12)</f>
        <v>43196891.269999981</v>
      </c>
      <c r="L13" s="32">
        <f t="shared" si="6"/>
        <v>17967314.519999862</v>
      </c>
      <c r="M13" s="32">
        <f t="shared" ref="M13" si="7">M14-SUM(M6:M12)</f>
        <v>22956578.579999924</v>
      </c>
      <c r="N13" s="32">
        <f t="shared" si="2"/>
        <v>155879661.88000011</v>
      </c>
      <c r="O13" s="32">
        <f t="shared" si="2"/>
        <v>151455287.38999939</v>
      </c>
      <c r="P13" s="32">
        <f t="shared" si="2"/>
        <v>163800000</v>
      </c>
      <c r="Q13" s="32">
        <f t="shared" si="2"/>
        <v>162887438.31999969</v>
      </c>
      <c r="R13" s="33">
        <f t="shared" si="0"/>
        <v>4424374.4900007248</v>
      </c>
      <c r="S13" s="34">
        <f t="shared" si="1"/>
        <v>2.9212413552838878E-2</v>
      </c>
    </row>
    <row r="14" spans="2:19" s="6" customFormat="1" x14ac:dyDescent="0.25">
      <c r="B14" s="23" t="s">
        <v>22</v>
      </c>
      <c r="C14" s="10">
        <f>'Revenue Detail'!C140</f>
        <v>386380450.97000003</v>
      </c>
      <c r="D14" s="10">
        <f>'Revenue Detail'!D140</f>
        <v>466919120.74000007</v>
      </c>
      <c r="E14" s="10">
        <f>'Revenue Detail'!E140</f>
        <v>445678005.50999999</v>
      </c>
      <c r="F14" s="10">
        <f>'Revenue Detail'!F140</f>
        <v>489251832.22000003</v>
      </c>
      <c r="G14" s="10">
        <f>'Revenue Detail'!G140</f>
        <v>441658595.75999999</v>
      </c>
      <c r="H14" s="10">
        <f>'Revenue Detail'!H140</f>
        <v>412855241.66999996</v>
      </c>
      <c r="I14" s="10">
        <f>'Revenue Detail'!I140</f>
        <v>451418633.41999996</v>
      </c>
      <c r="J14" s="10">
        <f>'Revenue Detail'!J140</f>
        <v>359507509.18999994</v>
      </c>
      <c r="K14" s="10">
        <f>'Revenue Detail'!K140</f>
        <v>474329260.95999998</v>
      </c>
      <c r="L14" s="10">
        <f>'Revenue Detail'!L140</f>
        <v>609534746.38</v>
      </c>
      <c r="M14" s="10">
        <f>'Revenue Detail'!N140</f>
        <v>571630480.10000002</v>
      </c>
      <c r="N14" s="10">
        <f>'Revenue Detail'!O140</f>
        <v>5507385577.3699999</v>
      </c>
      <c r="O14" s="10">
        <f>'Revenue Detail'!P140</f>
        <v>5660675357.1700001</v>
      </c>
      <c r="P14" s="10">
        <f>'Revenue Detail'!Q140</f>
        <v>5560200000</v>
      </c>
      <c r="Q14" s="10">
        <f>'Revenue Detail'!R140</f>
        <v>5736499937.8699999</v>
      </c>
      <c r="R14" s="8">
        <f>N14-O14</f>
        <v>-153289779.80000019</v>
      </c>
      <c r="S14" s="24">
        <f t="shared" si="1"/>
        <v>-2.7079768778090818E-2</v>
      </c>
    </row>
    <row r="15" spans="2:19" x14ac:dyDescent="0.25">
      <c r="B15" s="4" t="s">
        <v>109</v>
      </c>
      <c r="C15" s="4"/>
      <c r="D15" s="4"/>
      <c r="E15" s="4"/>
      <c r="F15" s="4"/>
      <c r="G15" s="4"/>
      <c r="H15" s="4"/>
      <c r="I15" s="4"/>
      <c r="J15" s="4"/>
      <c r="K15" s="4"/>
      <c r="L15" s="4"/>
      <c r="M15" s="4"/>
      <c r="N15" s="4"/>
      <c r="O15" s="5"/>
      <c r="P15" s="5"/>
      <c r="Q15" s="4"/>
      <c r="R15" s="4"/>
      <c r="S15" s="4"/>
    </row>
    <row r="16" spans="2:19" x14ac:dyDescent="0.25">
      <c r="B16" s="4"/>
      <c r="C16" s="4"/>
      <c r="D16" s="4"/>
      <c r="E16" s="4"/>
      <c r="F16" s="4"/>
      <c r="G16" s="4"/>
      <c r="H16" s="4"/>
      <c r="I16" s="4"/>
      <c r="J16" s="4"/>
      <c r="K16" s="4"/>
      <c r="L16" s="4"/>
      <c r="M16" s="4"/>
      <c r="N16" s="4"/>
      <c r="O16" s="5"/>
      <c r="P16" s="5"/>
      <c r="Q16" s="8"/>
      <c r="R16" s="4"/>
      <c r="S16" s="4"/>
    </row>
    <row r="17" spans="2:19" ht="23.25" customHeight="1" x14ac:dyDescent="0.25">
      <c r="B17" s="4" t="s">
        <v>88</v>
      </c>
      <c r="C17" s="4"/>
      <c r="D17" s="4"/>
      <c r="E17" s="4"/>
      <c r="F17" s="4"/>
      <c r="G17" s="4"/>
      <c r="H17" s="4"/>
      <c r="I17" s="4"/>
      <c r="J17" s="4"/>
      <c r="K17" s="4"/>
      <c r="L17" s="4"/>
      <c r="M17" s="4"/>
      <c r="N17" s="4"/>
      <c r="O17" s="5"/>
      <c r="P17" s="5"/>
      <c r="Q17" s="8"/>
      <c r="R17" s="4"/>
      <c r="S17" s="4"/>
    </row>
    <row r="18" spans="2:19" x14ac:dyDescent="0.25">
      <c r="O18" s="2"/>
      <c r="Q18" s="3"/>
    </row>
    <row r="19" spans="2:19" x14ac:dyDescent="0.25">
      <c r="O19" s="2"/>
      <c r="Q19" s="3"/>
    </row>
    <row r="20" spans="2:19" x14ac:dyDescent="0.25">
      <c r="O20" s="2"/>
      <c r="Q20" s="3"/>
    </row>
    <row r="21" spans="2:19" x14ac:dyDescent="0.25">
      <c r="O21" s="2"/>
      <c r="Q21" s="3"/>
    </row>
    <row r="22" spans="2:19" x14ac:dyDescent="0.25">
      <c r="O22" s="2"/>
      <c r="Q22" s="3"/>
    </row>
    <row r="23" spans="2:19" x14ac:dyDescent="0.25">
      <c r="O23" s="2"/>
      <c r="Q23" s="3"/>
    </row>
    <row r="24" spans="2:19" x14ac:dyDescent="0.25">
      <c r="O24" s="2"/>
      <c r="Q24" s="3"/>
    </row>
    <row r="25" spans="2:19" x14ac:dyDescent="0.25">
      <c r="O25" s="2"/>
      <c r="Q25" s="3"/>
    </row>
    <row r="26" spans="2:19" x14ac:dyDescent="0.25">
      <c r="O26" s="2"/>
      <c r="Q26" s="3"/>
    </row>
    <row r="27" spans="2:19" x14ac:dyDescent="0.25">
      <c r="O27" s="2"/>
      <c r="Q27" s="3"/>
    </row>
    <row r="28" spans="2:19" x14ac:dyDescent="0.25">
      <c r="O28" s="2"/>
      <c r="Q28" s="3"/>
    </row>
    <row r="29" spans="2:19" x14ac:dyDescent="0.25">
      <c r="O29" s="2"/>
      <c r="Q29" s="3"/>
    </row>
    <row r="30" spans="2:19" x14ac:dyDescent="0.25">
      <c r="O30" s="2"/>
      <c r="Q30" s="3"/>
    </row>
    <row r="31" spans="2:19" x14ac:dyDescent="0.25">
      <c r="O31" s="2"/>
      <c r="Q31" s="3"/>
    </row>
    <row r="32" spans="2:19" x14ac:dyDescent="0.25">
      <c r="O32" s="2"/>
      <c r="Q32" s="3"/>
    </row>
    <row r="33" spans="15:17" x14ac:dyDescent="0.25">
      <c r="O33" s="2"/>
      <c r="Q33" s="3"/>
    </row>
    <row r="34" spans="15:17" x14ac:dyDescent="0.25">
      <c r="O34" s="2"/>
      <c r="Q34" s="3"/>
    </row>
    <row r="35" spans="15:17" x14ac:dyDescent="0.25">
      <c r="O35" s="2"/>
      <c r="Q35" s="3"/>
    </row>
    <row r="36" spans="15:17" x14ac:dyDescent="0.25">
      <c r="O36" s="2"/>
      <c r="Q36" s="3"/>
    </row>
    <row r="37" spans="15:17" x14ac:dyDescent="0.25">
      <c r="O37" s="2"/>
      <c r="Q37" s="3"/>
    </row>
    <row r="38" spans="15:17" x14ac:dyDescent="0.25">
      <c r="O38" s="2"/>
      <c r="Q38" s="3"/>
    </row>
    <row r="39" spans="15:17" x14ac:dyDescent="0.25">
      <c r="O39" s="2"/>
      <c r="Q39" s="3"/>
    </row>
    <row r="40" spans="15:17" x14ac:dyDescent="0.25">
      <c r="O40" s="2"/>
      <c r="Q40" s="3"/>
    </row>
    <row r="41" spans="15:17" x14ac:dyDescent="0.25">
      <c r="O41" s="2"/>
      <c r="Q41" s="3"/>
    </row>
    <row r="42" spans="15:17" x14ac:dyDescent="0.25">
      <c r="O42" s="2"/>
      <c r="Q42" s="3"/>
    </row>
    <row r="43" spans="15:17" x14ac:dyDescent="0.25">
      <c r="O43" s="2"/>
      <c r="Q43" s="3"/>
    </row>
    <row r="44" spans="15:17" x14ac:dyDescent="0.25">
      <c r="O44" s="2"/>
      <c r="Q44" s="3"/>
    </row>
    <row r="45" spans="15:17" x14ac:dyDescent="0.25">
      <c r="O45" s="2"/>
      <c r="Q45" s="3"/>
    </row>
    <row r="46" spans="15:17" x14ac:dyDescent="0.25">
      <c r="O46" s="2"/>
      <c r="Q46" s="3"/>
    </row>
    <row r="47" spans="15:17" x14ac:dyDescent="0.25">
      <c r="O47" s="2"/>
      <c r="Q47" s="3"/>
    </row>
    <row r="48" spans="15:17" x14ac:dyDescent="0.25">
      <c r="O48" s="2"/>
      <c r="Q48" s="3"/>
    </row>
    <row r="49" spans="15:17" x14ac:dyDescent="0.25">
      <c r="O49" s="2"/>
      <c r="Q49" s="3"/>
    </row>
    <row r="50" spans="15:17" x14ac:dyDescent="0.25">
      <c r="O50" s="2"/>
      <c r="Q50" s="3"/>
    </row>
    <row r="51" spans="15:17" x14ac:dyDescent="0.25">
      <c r="O51" s="2"/>
      <c r="Q51" s="3"/>
    </row>
    <row r="52" spans="15:17" x14ac:dyDescent="0.25">
      <c r="O52" s="2"/>
      <c r="Q52" s="3"/>
    </row>
    <row r="53" spans="15:17" x14ac:dyDescent="0.25">
      <c r="O53" s="2"/>
      <c r="Q53" s="3"/>
    </row>
    <row r="54" spans="15:17" x14ac:dyDescent="0.25">
      <c r="O54" s="2"/>
      <c r="Q54" s="3"/>
    </row>
    <row r="55" spans="15:17" x14ac:dyDescent="0.25">
      <c r="O55" s="2"/>
      <c r="Q55" s="3"/>
    </row>
    <row r="56" spans="15:17" x14ac:dyDescent="0.25">
      <c r="O56" s="2"/>
      <c r="Q56" s="3"/>
    </row>
    <row r="57" spans="15:17" x14ac:dyDescent="0.25">
      <c r="O57" s="2"/>
      <c r="Q57" s="3"/>
    </row>
    <row r="58" spans="15:17" x14ac:dyDescent="0.25">
      <c r="O58" s="2"/>
      <c r="Q58" s="3"/>
    </row>
    <row r="59" spans="15:17" x14ac:dyDescent="0.25">
      <c r="O59" s="2"/>
      <c r="Q59" s="3"/>
    </row>
    <row r="60" spans="15:17" x14ac:dyDescent="0.25">
      <c r="O60" s="2"/>
      <c r="Q60" s="3"/>
    </row>
    <row r="61" spans="15:17" x14ac:dyDescent="0.25">
      <c r="O61" s="2"/>
      <c r="Q61" s="3"/>
    </row>
    <row r="62" spans="15:17" x14ac:dyDescent="0.25">
      <c r="O62" s="2"/>
      <c r="Q62" s="3"/>
    </row>
    <row r="63" spans="15:17" x14ac:dyDescent="0.25">
      <c r="O63" s="2"/>
      <c r="Q63" s="3"/>
    </row>
    <row r="64" spans="15:17" x14ac:dyDescent="0.25">
      <c r="O64" s="2"/>
      <c r="Q64" s="3"/>
    </row>
    <row r="65" spans="15:17" x14ac:dyDescent="0.25">
      <c r="O65" s="2"/>
      <c r="Q65" s="3"/>
    </row>
    <row r="66" spans="15:17" x14ac:dyDescent="0.25">
      <c r="O66" s="2"/>
      <c r="Q66" s="3"/>
    </row>
    <row r="67" spans="15:17" x14ac:dyDescent="0.25">
      <c r="O67" s="2"/>
      <c r="Q67" s="3"/>
    </row>
    <row r="68" spans="15:17" x14ac:dyDescent="0.25">
      <c r="O68" s="2"/>
      <c r="Q68" s="3"/>
    </row>
    <row r="69" spans="15:17" x14ac:dyDescent="0.25">
      <c r="O69" s="2"/>
      <c r="Q69" s="3"/>
    </row>
    <row r="70" spans="15:17" x14ac:dyDescent="0.25">
      <c r="O70" s="2"/>
      <c r="Q70" s="3"/>
    </row>
    <row r="71" spans="15:17" x14ac:dyDescent="0.25">
      <c r="O71" s="2"/>
      <c r="Q71" s="3"/>
    </row>
    <row r="72" spans="15:17" x14ac:dyDescent="0.25">
      <c r="O72" s="2"/>
      <c r="Q72" s="3"/>
    </row>
    <row r="73" spans="15:17" x14ac:dyDescent="0.25">
      <c r="O73" s="2"/>
      <c r="Q73" s="3"/>
    </row>
    <row r="74" spans="15:17" x14ac:dyDescent="0.25">
      <c r="O74" s="2"/>
      <c r="Q74" s="3"/>
    </row>
    <row r="75" spans="15:17" x14ac:dyDescent="0.25">
      <c r="O75" s="2"/>
      <c r="Q75" s="3"/>
    </row>
    <row r="76" spans="15:17" x14ac:dyDescent="0.25">
      <c r="O76" s="2"/>
      <c r="Q76" s="3"/>
    </row>
    <row r="77" spans="15:17" x14ac:dyDescent="0.25">
      <c r="O77" s="2"/>
      <c r="Q77" s="3"/>
    </row>
    <row r="78" spans="15:17" x14ac:dyDescent="0.25">
      <c r="O78" s="2"/>
      <c r="Q78" s="3"/>
    </row>
    <row r="79" spans="15:17" x14ac:dyDescent="0.25">
      <c r="O79" s="2"/>
      <c r="Q79" s="3"/>
    </row>
    <row r="80" spans="15:17" x14ac:dyDescent="0.25">
      <c r="O80" s="2"/>
      <c r="Q80" s="3"/>
    </row>
    <row r="81" spans="15:17" x14ac:dyDescent="0.25">
      <c r="O81" s="2"/>
      <c r="Q81" s="3"/>
    </row>
    <row r="82" spans="15:17" x14ac:dyDescent="0.25">
      <c r="O82" s="2"/>
      <c r="Q82" s="3"/>
    </row>
    <row r="83" spans="15:17" x14ac:dyDescent="0.25">
      <c r="O83" s="2"/>
      <c r="Q83" s="3"/>
    </row>
    <row r="84" spans="15:17" x14ac:dyDescent="0.25">
      <c r="O84" s="2"/>
    </row>
    <row r="85" spans="15:17" x14ac:dyDescent="0.25">
      <c r="O85" s="2"/>
    </row>
    <row r="86" spans="15:17" x14ac:dyDescent="0.25">
      <c r="O86" s="2"/>
    </row>
    <row r="87" spans="15:17" x14ac:dyDescent="0.25">
      <c r="O87" s="2"/>
    </row>
    <row r="88" spans="15:17" x14ac:dyDescent="0.25">
      <c r="O88" s="2"/>
    </row>
    <row r="89" spans="15:17" x14ac:dyDescent="0.25">
      <c r="O89" s="2"/>
    </row>
    <row r="90" spans="15:17" x14ac:dyDescent="0.25">
      <c r="O90" s="2"/>
    </row>
    <row r="91" spans="15:17" x14ac:dyDescent="0.25">
      <c r="O91" s="2"/>
    </row>
    <row r="92" spans="15:17" x14ac:dyDescent="0.25">
      <c r="O92" s="2"/>
    </row>
    <row r="93" spans="15:17" x14ac:dyDescent="0.25">
      <c r="O93" s="2"/>
    </row>
    <row r="94" spans="15:17" x14ac:dyDescent="0.25">
      <c r="O94" s="2"/>
    </row>
    <row r="95" spans="15:17" x14ac:dyDescent="0.25">
      <c r="O95" s="2"/>
    </row>
    <row r="96" spans="15:17" x14ac:dyDescent="0.25">
      <c r="O96" s="2"/>
    </row>
    <row r="97" spans="15:16" x14ac:dyDescent="0.25">
      <c r="O97" s="2"/>
    </row>
    <row r="98" spans="15:16" x14ac:dyDescent="0.25">
      <c r="O98" s="2"/>
    </row>
    <row r="99" spans="15:16" x14ac:dyDescent="0.25">
      <c r="O99" s="2"/>
      <c r="P99"/>
    </row>
    <row r="100" spans="15:16" x14ac:dyDescent="0.25">
      <c r="O100" s="2"/>
      <c r="P100"/>
    </row>
    <row r="101" spans="15:16" x14ac:dyDescent="0.25">
      <c r="O101" s="2"/>
      <c r="P101"/>
    </row>
    <row r="102" spans="15:16" x14ac:dyDescent="0.25">
      <c r="O102" s="2"/>
      <c r="P102"/>
    </row>
    <row r="103" spans="15:16" x14ac:dyDescent="0.25">
      <c r="O103" s="2"/>
      <c r="P103"/>
    </row>
    <row r="104" spans="15:16" x14ac:dyDescent="0.25">
      <c r="O104" s="2"/>
      <c r="P104"/>
    </row>
    <row r="105" spans="15:16" x14ac:dyDescent="0.25">
      <c r="O105" s="2"/>
      <c r="P105"/>
    </row>
    <row r="106" spans="15:16" x14ac:dyDescent="0.25">
      <c r="O106" s="2"/>
      <c r="P106"/>
    </row>
    <row r="107" spans="15:16" x14ac:dyDescent="0.25">
      <c r="O107" s="2"/>
      <c r="P107"/>
    </row>
    <row r="108" spans="15:16" x14ac:dyDescent="0.25">
      <c r="O108" s="2"/>
      <c r="P108"/>
    </row>
    <row r="109" spans="15:16" x14ac:dyDescent="0.25">
      <c r="O109" s="2"/>
      <c r="P109"/>
    </row>
    <row r="110" spans="15:16" x14ac:dyDescent="0.25">
      <c r="O110" s="2"/>
      <c r="P110"/>
    </row>
    <row r="111" spans="15:16" x14ac:dyDescent="0.25">
      <c r="O111" s="2"/>
      <c r="P111"/>
    </row>
  </sheetData>
  <mergeCells count="3">
    <mergeCell ref="B2:S2"/>
    <mergeCell ref="B3:S3"/>
    <mergeCell ref="R4:S4"/>
  </mergeCells>
  <phoneticPr fontId="5" type="noConversion"/>
  <printOptions horizontalCentered="1"/>
  <pageMargins left="0.2" right="0.2"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Revenue Detail</vt:lpstr>
      <vt:lpstr>Revenue Summary</vt:lpstr>
      <vt:lpstr>'Revenue Detail'!Print_Area</vt:lpstr>
      <vt:lpstr>'Revenue Summary'!Print_Area</vt:lpstr>
      <vt:lpstr>'Revenue 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Clifford</dc:creator>
  <cp:lastModifiedBy>Leila K. Burrows</cp:lastModifiedBy>
  <cp:lastPrinted>2013-10-02T18:41:56Z</cp:lastPrinted>
  <dcterms:created xsi:type="dcterms:W3CDTF">2012-02-23T22:07:19Z</dcterms:created>
  <dcterms:modified xsi:type="dcterms:W3CDTF">2013-10-16T18:32:20Z</dcterms:modified>
</cp:coreProperties>
</file>