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LEPF (protected info)\LEPF Website Files\2017-2018\"/>
    </mc:Choice>
  </mc:AlternateContent>
  <bookViews>
    <workbookView xWindow="0" yWindow="0" windowWidth="28800" windowHeight="13020"/>
  </bookViews>
  <sheets>
    <sheet name="Counties-2018" sheetId="1" r:id="rId1"/>
  </sheets>
  <externalReferences>
    <externalReference r:id="rId2"/>
    <externalReference r:id="rId3"/>
  </externalReferences>
  <definedNames>
    <definedName name="__123Graph_A" hidden="1">#REF!</definedName>
    <definedName name="__123Graph_C" hidden="1">#REF!</definedName>
    <definedName name="__123Graph_D" hidden="1">'[2]Muni-2003-04-DISTRIBUTION'!#REF!</definedName>
    <definedName name="__123Graph_E" hidden="1">#REF!</definedName>
    <definedName name="__123Graph_F" hidden="1">'[2]Muni-2003-04-DISTRIBUTION'!#REF!</definedName>
    <definedName name="__123Graph_X" hidden="1">#REF!</definedName>
    <definedName name="_Key1" hidden="1">#REF!</definedName>
    <definedName name="_Order1" hidden="1">255</definedName>
    <definedName name="_Sort" hidden="1">#REF!</definedName>
    <definedName name="_xlnm.Print_Area" localSheetId="0">'Counties-2018'!$D$1:$P$73</definedName>
    <definedName name="_xlnm.Print_Titles" localSheetId="0">'Counties-2018'!$4:$10</definedName>
    <definedName name="Print_Titles_MI" localSheetId="0">'Counties-2018'!$4:$10</definedName>
    <definedName name="TITLE" localSheetId="0">'Counties-2018'!$E$4:$P$6</definedName>
    <definedName name="TITLE">#REF!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6" i="1" l="1"/>
  <c r="U180" i="1"/>
  <c r="T180" i="1"/>
  <c r="T174" i="1"/>
  <c r="U174" i="1" s="1"/>
  <c r="U167" i="1"/>
  <c r="T167" i="1"/>
  <c r="T161" i="1"/>
  <c r="U161" i="1" s="1"/>
  <c r="U157" i="1"/>
  <c r="T157" i="1"/>
  <c r="T152" i="1"/>
  <c r="U152" i="1" s="1"/>
  <c r="U148" i="1"/>
  <c r="T148" i="1"/>
  <c r="T144" i="1"/>
  <c r="U144" i="1" s="1"/>
  <c r="U139" i="1"/>
  <c r="T139" i="1"/>
  <c r="T131" i="1"/>
  <c r="U131" i="1" s="1"/>
  <c r="U124" i="1"/>
  <c r="T124" i="1"/>
  <c r="T120" i="1"/>
  <c r="U120" i="1" s="1"/>
  <c r="U114" i="1"/>
  <c r="T114" i="1"/>
  <c r="T109" i="1"/>
  <c r="U109" i="1" s="1"/>
  <c r="U106" i="1"/>
  <c r="T106" i="1"/>
  <c r="T101" i="1"/>
  <c r="U101" i="1" s="1"/>
  <c r="U97" i="1"/>
  <c r="T97" i="1"/>
  <c r="T94" i="1"/>
  <c r="U94" i="1" s="1"/>
  <c r="U85" i="1"/>
  <c r="T85" i="1"/>
  <c r="T78" i="1"/>
  <c r="U78" i="1" s="1"/>
  <c r="U74" i="1"/>
  <c r="T74" i="1"/>
  <c r="T70" i="1"/>
  <c r="U70" i="1" s="1"/>
  <c r="U66" i="1"/>
  <c r="T66" i="1"/>
  <c r="T60" i="1"/>
  <c r="U60" i="1" s="1"/>
  <c r="U54" i="1"/>
  <c r="T54" i="1"/>
  <c r="B49" i="1"/>
  <c r="B48" i="1"/>
  <c r="T47" i="1"/>
  <c r="U47" i="1" s="1"/>
  <c r="B47" i="1"/>
  <c r="B50" i="1" s="1"/>
  <c r="O45" i="1"/>
  <c r="L45" i="1"/>
  <c r="J45" i="1"/>
  <c r="G45" i="1"/>
  <c r="F45" i="1"/>
  <c r="H45" i="1" s="1"/>
  <c r="B45" i="1"/>
  <c r="T44" i="1"/>
  <c r="U44" i="1" s="1"/>
  <c r="L43" i="1"/>
  <c r="M43" i="1" s="1"/>
  <c r="N43" i="1" s="1"/>
  <c r="P43" i="1" s="1"/>
  <c r="L42" i="1"/>
  <c r="M42" i="1" s="1"/>
  <c r="N42" i="1" s="1"/>
  <c r="P42" i="1" s="1"/>
  <c r="L41" i="1"/>
  <c r="M41" i="1" s="1"/>
  <c r="N41" i="1" s="1"/>
  <c r="P41" i="1" s="1"/>
  <c r="L40" i="1"/>
  <c r="M40" i="1" s="1"/>
  <c r="N40" i="1" s="1"/>
  <c r="P40" i="1" s="1"/>
  <c r="P39" i="1"/>
  <c r="L39" i="1"/>
  <c r="M39" i="1" s="1"/>
  <c r="N39" i="1" s="1"/>
  <c r="U38" i="1"/>
  <c r="T38" i="1"/>
  <c r="M38" i="1"/>
  <c r="N38" i="1" s="1"/>
  <c r="P38" i="1" s="1"/>
  <c r="L38" i="1"/>
  <c r="M37" i="1"/>
  <c r="N37" i="1" s="1"/>
  <c r="P37" i="1" s="1"/>
  <c r="L37" i="1"/>
  <c r="M36" i="1"/>
  <c r="N36" i="1" s="1"/>
  <c r="P36" i="1" s="1"/>
  <c r="L36" i="1"/>
  <c r="M35" i="1"/>
  <c r="N35" i="1" s="1"/>
  <c r="P35" i="1" s="1"/>
  <c r="L35" i="1"/>
  <c r="M34" i="1"/>
  <c r="N34" i="1" s="1"/>
  <c r="P34" i="1" s="1"/>
  <c r="L34" i="1"/>
  <c r="M33" i="1"/>
  <c r="N33" i="1" s="1"/>
  <c r="P33" i="1" s="1"/>
  <c r="L33" i="1"/>
  <c r="M32" i="1"/>
  <c r="N32" i="1" s="1"/>
  <c r="P32" i="1" s="1"/>
  <c r="L32" i="1"/>
  <c r="M31" i="1"/>
  <c r="N31" i="1" s="1"/>
  <c r="P31" i="1" s="1"/>
  <c r="L31" i="1"/>
  <c r="T30" i="1"/>
  <c r="U30" i="1" s="1"/>
  <c r="L30" i="1"/>
  <c r="M30" i="1" s="1"/>
  <c r="N30" i="1" s="1"/>
  <c r="P30" i="1" s="1"/>
  <c r="L29" i="1"/>
  <c r="M29" i="1" s="1"/>
  <c r="N29" i="1" s="1"/>
  <c r="P29" i="1" s="1"/>
  <c r="L28" i="1"/>
  <c r="M28" i="1" s="1"/>
  <c r="N28" i="1" s="1"/>
  <c r="P28" i="1" s="1"/>
  <c r="L27" i="1"/>
  <c r="M27" i="1" s="1"/>
  <c r="N27" i="1" s="1"/>
  <c r="P27" i="1" s="1"/>
  <c r="U26" i="1"/>
  <c r="T26" i="1"/>
  <c r="M26" i="1"/>
  <c r="N26" i="1" s="1"/>
  <c r="P26" i="1" s="1"/>
  <c r="L26" i="1"/>
  <c r="M25" i="1"/>
  <c r="N25" i="1" s="1"/>
  <c r="P25" i="1" s="1"/>
  <c r="L25" i="1"/>
  <c r="M24" i="1"/>
  <c r="N24" i="1" s="1"/>
  <c r="P24" i="1" s="1"/>
  <c r="L24" i="1"/>
  <c r="M23" i="1"/>
  <c r="N23" i="1" s="1"/>
  <c r="P23" i="1" s="1"/>
  <c r="L23" i="1"/>
  <c r="M22" i="1"/>
  <c r="N22" i="1" s="1"/>
  <c r="P22" i="1" s="1"/>
  <c r="L22" i="1"/>
  <c r="M21" i="1"/>
  <c r="N21" i="1" s="1"/>
  <c r="P21" i="1" s="1"/>
  <c r="L21" i="1"/>
  <c r="T20" i="1"/>
  <c r="U20" i="1" s="1"/>
  <c r="P20" i="1"/>
  <c r="L20" i="1"/>
  <c r="M20" i="1" s="1"/>
  <c r="N20" i="1" s="1"/>
  <c r="L19" i="1"/>
  <c r="M19" i="1" s="1"/>
  <c r="N19" i="1" s="1"/>
  <c r="P19" i="1" s="1"/>
  <c r="P18" i="1"/>
  <c r="L18" i="1"/>
  <c r="M18" i="1" s="1"/>
  <c r="N18" i="1" s="1"/>
  <c r="U17" i="1"/>
  <c r="T17" i="1"/>
  <c r="M17" i="1"/>
  <c r="N17" i="1" s="1"/>
  <c r="P17" i="1" s="1"/>
  <c r="L17" i="1"/>
  <c r="M16" i="1"/>
  <c r="N16" i="1" s="1"/>
  <c r="P16" i="1" s="1"/>
  <c r="L16" i="1"/>
  <c r="M15" i="1"/>
  <c r="N15" i="1" s="1"/>
  <c r="P15" i="1" s="1"/>
  <c r="L15" i="1"/>
  <c r="M14" i="1"/>
  <c r="N14" i="1" s="1"/>
  <c r="P14" i="1" s="1"/>
  <c r="L14" i="1"/>
  <c r="M13" i="1"/>
  <c r="N13" i="1" s="1"/>
  <c r="P13" i="1" s="1"/>
  <c r="L13" i="1"/>
  <c r="M12" i="1"/>
  <c r="N12" i="1" s="1"/>
  <c r="P12" i="1" s="1"/>
  <c r="L12" i="1"/>
  <c r="T11" i="1"/>
  <c r="T186" i="1" s="1"/>
  <c r="L11" i="1"/>
  <c r="M11" i="1" s="1"/>
  <c r="N11" i="1" l="1"/>
  <c r="M45" i="1"/>
  <c r="U11" i="1"/>
  <c r="U186" i="1" s="1"/>
  <c r="N45" i="1" l="1"/>
  <c r="P11" i="1"/>
  <c r="P45" i="1" s="1"/>
</calcChain>
</file>

<file path=xl/comments1.xml><?xml version="1.0" encoding="utf-8"?>
<comments xmlns="http://schemas.openxmlformats.org/spreadsheetml/2006/main">
  <authors>
    <author>Brenda Suazo-Giles</author>
  </authors>
  <commentList>
    <comment ref="T15" authorId="0" shapeId="0">
      <text>
        <r>
          <rPr>
            <b/>
            <sz val="9"/>
            <color indexed="81"/>
            <rFont val="Tahoma"/>
            <family val="2"/>
          </rPr>
          <t>Brenda Suazo-Giles:</t>
        </r>
        <r>
          <rPr>
            <sz val="9"/>
            <color indexed="81"/>
            <rFont val="Tahoma"/>
            <family val="2"/>
          </rPr>
          <t xml:space="preserve">
Per UNM-BBER, there is no population from Corrales in Bernalillo County.</t>
        </r>
      </text>
    </comment>
    <comment ref="T122" authorId="0" shapeId="0">
      <text>
        <r>
          <rPr>
            <b/>
            <sz val="9"/>
            <color indexed="81"/>
            <rFont val="Tahoma"/>
            <family val="2"/>
          </rPr>
          <t>Brenda Suazo-Giles:</t>
        </r>
        <r>
          <rPr>
            <sz val="9"/>
            <color indexed="81"/>
            <rFont val="Tahoma"/>
            <family val="2"/>
          </rPr>
          <t xml:space="preserve">
This population count is per UNM-BBER.</t>
        </r>
      </text>
    </comment>
    <comment ref="T133" authorId="0" shapeId="0">
      <text>
        <r>
          <rPr>
            <b/>
            <sz val="9"/>
            <color indexed="81"/>
            <rFont val="Tahoma"/>
            <family val="2"/>
          </rPr>
          <t>Brenda Suazo-Giles:</t>
        </r>
        <r>
          <rPr>
            <sz val="9"/>
            <color indexed="81"/>
            <rFont val="Tahoma"/>
            <family val="2"/>
          </rPr>
          <t xml:space="preserve">
This population count is per UNM-BBER.</t>
        </r>
      </text>
    </comment>
    <comment ref="T150" authorId="0" shapeId="0">
      <text>
        <r>
          <rPr>
            <b/>
            <sz val="9"/>
            <color indexed="81"/>
            <rFont val="Tahoma"/>
            <family val="2"/>
          </rPr>
          <t>Brenda Suazo-Giles:</t>
        </r>
        <r>
          <rPr>
            <sz val="9"/>
            <color indexed="81"/>
            <rFont val="Tahoma"/>
            <family val="2"/>
          </rPr>
          <t xml:space="preserve">
This population count is per UNM-BBER.</t>
        </r>
      </text>
    </comment>
  </commentList>
</comments>
</file>

<file path=xl/sharedStrings.xml><?xml version="1.0" encoding="utf-8"?>
<sst xmlns="http://schemas.openxmlformats.org/spreadsheetml/2006/main" count="260" uniqueCount="241">
  <si>
    <t>DEPARTMENT OF FINANCE AND ADMINISTRATION - LOCAL GOVERNMENT DIVISION</t>
  </si>
  <si>
    <t>BE SURE TO USE THE #5 NOTE</t>
  </si>
  <si>
    <t>Law Enforcement Protection Fund Distribution (LEPF) - NM Counties</t>
  </si>
  <si>
    <t>FOR THOSE WHO HAD THEIR</t>
  </si>
  <si>
    <t>Fiscal Year: July 1, 2017 To June 30, 2018</t>
  </si>
  <si>
    <t xml:space="preserve"> </t>
  </si>
  <si>
    <t>CERTIFIED COUNT CHANGED   (5)</t>
  </si>
  <si>
    <t>JUNE 1, 2017 - FINAL DISTRIBUTION</t>
  </si>
  <si>
    <t>Date</t>
  </si>
  <si>
    <t>Not</t>
  </si>
  <si>
    <t>Population</t>
  </si>
  <si>
    <t>Net</t>
  </si>
  <si>
    <t>LEPF</t>
  </si>
  <si>
    <t>No. of</t>
  </si>
  <si>
    <t>Total @</t>
  </si>
  <si>
    <t>Prorated</t>
  </si>
  <si>
    <t>Total</t>
  </si>
  <si>
    <t>Application</t>
  </si>
  <si>
    <t>Certified</t>
  </si>
  <si>
    <t xml:space="preserve"> COUNTY</t>
  </si>
  <si>
    <t>2010 Census</t>
  </si>
  <si>
    <t>County</t>
  </si>
  <si>
    <t>Class</t>
  </si>
  <si>
    <t>Base</t>
  </si>
  <si>
    <t>$600 Per</t>
  </si>
  <si>
    <t>Amount</t>
  </si>
  <si>
    <t>Pledges</t>
  </si>
  <si>
    <t>2000 Census</t>
  </si>
  <si>
    <t>Net County</t>
  </si>
  <si>
    <t>Received</t>
  </si>
  <si>
    <t>Counties</t>
  </si>
  <si>
    <t>Muni's (1)</t>
  </si>
  <si>
    <t>[1,2, or 3]</t>
  </si>
  <si>
    <t>Officers (5)</t>
  </si>
  <si>
    <t>Officer</t>
  </si>
  <si>
    <t>@ 100%</t>
  </si>
  <si>
    <t>Distribution</t>
  </si>
  <si>
    <t>(NMFA)</t>
  </si>
  <si>
    <t>Muni's</t>
  </si>
  <si>
    <t>Bernalillo  (5)</t>
  </si>
  <si>
    <t>Bernalillo Co.</t>
  </si>
  <si>
    <t>Catron</t>
  </si>
  <si>
    <t xml:space="preserve">  Albuquerque</t>
  </si>
  <si>
    <t>Chaves (5)</t>
  </si>
  <si>
    <t xml:space="preserve">  Los Ranchos</t>
  </si>
  <si>
    <t xml:space="preserve">Cibola </t>
  </si>
  <si>
    <t xml:space="preserve">  Tijeras (no police dept-include w/co)</t>
  </si>
  <si>
    <t>Colfax (5) (6)</t>
  </si>
  <si>
    <t xml:space="preserve">  Corrales (Bern Co portion only)</t>
  </si>
  <si>
    <t>JPA with Grady</t>
  </si>
  <si>
    <t>Curry</t>
  </si>
  <si>
    <t>De Baca (5)</t>
  </si>
  <si>
    <t>Catron Co.</t>
  </si>
  <si>
    <t>Dona Ana (3)</t>
  </si>
  <si>
    <t xml:space="preserve">  Reserve</t>
  </si>
  <si>
    <t xml:space="preserve">Eddy </t>
  </si>
  <si>
    <t>Grant</t>
  </si>
  <si>
    <t>Chaves Co.</t>
  </si>
  <si>
    <t>Verified NMFA Intercept</t>
  </si>
  <si>
    <t>Guadalupe (6)</t>
  </si>
  <si>
    <t xml:space="preserve">  Roswell</t>
  </si>
  <si>
    <t xml:space="preserve">Harding </t>
  </si>
  <si>
    <t xml:space="preserve">  Dexter</t>
  </si>
  <si>
    <t xml:space="preserve">Hidalgo </t>
  </si>
  <si>
    <t xml:space="preserve">  Hagerman</t>
  </si>
  <si>
    <t>Lea</t>
  </si>
  <si>
    <t xml:space="preserve">  Lake Arthur</t>
  </si>
  <si>
    <t xml:space="preserve">Lincoln   </t>
  </si>
  <si>
    <t xml:space="preserve">Los Alamos (2) </t>
  </si>
  <si>
    <t>Cibola Co.</t>
  </si>
  <si>
    <t>JPA with Columbus</t>
  </si>
  <si>
    <t>Luna</t>
  </si>
  <si>
    <t xml:space="preserve">  Grants</t>
  </si>
  <si>
    <t>McKinley</t>
  </si>
  <si>
    <t xml:space="preserve">  Milan</t>
  </si>
  <si>
    <t>Mora (6)</t>
  </si>
  <si>
    <t>Otero</t>
  </si>
  <si>
    <t>Colfax Co.</t>
  </si>
  <si>
    <t xml:space="preserve">Quay </t>
  </si>
  <si>
    <t xml:space="preserve">  Raton</t>
  </si>
  <si>
    <t>Rio Arriba</t>
  </si>
  <si>
    <t xml:space="preserve">  Eagle Nest</t>
  </si>
  <si>
    <t>Roosevelt</t>
  </si>
  <si>
    <t xml:space="preserve">  Angel Fire</t>
  </si>
  <si>
    <t>Sandoval</t>
  </si>
  <si>
    <t xml:space="preserve">  Cimarron</t>
  </si>
  <si>
    <t>San Juan</t>
  </si>
  <si>
    <t xml:space="preserve">  Maxwell</t>
  </si>
  <si>
    <t>San Miguel (6)</t>
  </si>
  <si>
    <t xml:space="preserve">  Springer</t>
  </si>
  <si>
    <t>Santa Fe (4)</t>
  </si>
  <si>
    <t xml:space="preserve">Sierra </t>
  </si>
  <si>
    <t>Curry Co.</t>
  </si>
  <si>
    <t>Socorro</t>
  </si>
  <si>
    <t xml:space="preserve">  Clovis</t>
  </si>
  <si>
    <t xml:space="preserve">Taos </t>
  </si>
  <si>
    <t xml:space="preserve">  Grady</t>
  </si>
  <si>
    <t>Torrance</t>
  </si>
  <si>
    <t xml:space="preserve">  Melrose</t>
  </si>
  <si>
    <t>JPA with Des Moines</t>
  </si>
  <si>
    <t xml:space="preserve">Union </t>
  </si>
  <si>
    <t xml:space="preserve">  Texico</t>
  </si>
  <si>
    <t>IGA with Rio Communities</t>
  </si>
  <si>
    <t>Valencia (3)</t>
  </si>
  <si>
    <t>De Baca Co.</t>
  </si>
  <si>
    <t># OF APPS NOT REC'D</t>
  </si>
  <si>
    <t>TOTALS</t>
  </si>
  <si>
    <t xml:space="preserve">  Fort Sumner</t>
  </si>
  <si>
    <t>Notes:</t>
  </si>
  <si>
    <t>Class 1 Applications:</t>
  </si>
  <si>
    <t xml:space="preserve">      The populations of municipalities not served by a municipal police department are assigned to the county and; therefore, not entered in this column.</t>
  </si>
  <si>
    <t>Dona Ana Co.</t>
  </si>
  <si>
    <t>Class 2 Applications:</t>
  </si>
  <si>
    <t xml:space="preserve">  Las Cruces</t>
  </si>
  <si>
    <t>Class 3 Applications:</t>
  </si>
  <si>
    <t xml:space="preserve">      Los Alamos has a combined county and municipal government and will receive only one LEPF distribution.</t>
  </si>
  <si>
    <t xml:space="preserve">  Mesilla</t>
  </si>
  <si>
    <t>TOTAL</t>
  </si>
  <si>
    <t xml:space="preserve">  Sunland Park</t>
  </si>
  <si>
    <t xml:space="preserve">      3,660 of Peralta's population is subtracted from Valencia County due to the entity's incorporation which is reflected in the 2010 Census.</t>
  </si>
  <si>
    <t xml:space="preserve">  Hatch</t>
  </si>
  <si>
    <t xml:space="preserve">      9,470 of Anthony's population is subtracted from Dona Ana County due to the entity's incorporation which is reflected in the 2010 Census.</t>
  </si>
  <si>
    <t xml:space="preserve">  Anthony</t>
  </si>
  <si>
    <t xml:space="preserve">     3,250 of Espanola's 10,224 population reside in Santa Fe Co. and are subtracted from Santa Fe's total population</t>
  </si>
  <si>
    <t>Eddy Co.</t>
  </si>
  <si>
    <t xml:space="preserve">     in computing the county's net population for LEPF purposes.</t>
  </si>
  <si>
    <t xml:space="preserve">  Artesia</t>
  </si>
  <si>
    <t xml:space="preserve">  Hope</t>
  </si>
  <si>
    <t xml:space="preserve">     Adjustments may have been made to the number of certified officers you reported.  All applications were compared to the "New Mexico Officer</t>
  </si>
  <si>
    <t xml:space="preserve">  Carlsbad</t>
  </si>
  <si>
    <t xml:space="preserve">     Registry" maintained by the Training and Recruiting Division at the New Mexico Department of Public Safety.  Generally, adjustments resulted</t>
  </si>
  <si>
    <t xml:space="preserve">  Loving</t>
  </si>
  <si>
    <t xml:space="preserve">     for officers who have changed departments within the past year.  Newly hired officers must be reported by their current employers</t>
  </si>
  <si>
    <t xml:space="preserve">     to the Training and Recruiting Div. to validate the certifications with that department.  If newly hired officers are not reported,  the officer</t>
  </si>
  <si>
    <t>Grant Co.</t>
  </si>
  <si>
    <t xml:space="preserve">     is listed as "unemployed" by the Training and Recruiting Div. until the officer has been reported.  If an officer is listed as "unemployed"</t>
  </si>
  <si>
    <t xml:space="preserve">  Silver City</t>
  </si>
  <si>
    <t xml:space="preserve">     for two years, the officer must be recertified.  To prevent any problems in the future, please make sure the official registry</t>
  </si>
  <si>
    <t xml:space="preserve">  Bayard</t>
  </si>
  <si>
    <r>
      <t xml:space="preserve">     at DPS has been updated and is current as of </t>
    </r>
    <r>
      <rPr>
        <b/>
        <sz val="11"/>
        <rFont val="Times New Roman"/>
        <family val="1"/>
      </rPr>
      <t>March 31st</t>
    </r>
    <r>
      <rPr>
        <sz val="11"/>
        <rFont val="Times New Roman"/>
        <family val="1"/>
      </rPr>
      <t xml:space="preserve"> each year.  For more information, you may contact the Training and Recruiting</t>
    </r>
  </si>
  <si>
    <t xml:space="preserve">  Hurley</t>
  </si>
  <si>
    <t xml:space="preserve">     Division at 4491 Cerrillos Road, Santa Fe, NM 87505 or by telephone at (505) 827-9276</t>
  </si>
  <si>
    <t xml:space="preserve">  Santa Clara</t>
  </si>
  <si>
    <t xml:space="preserve">     In some instances, officers were claimed who are no longer certified or no longer employed.  Only certified officers employed full-time</t>
  </si>
  <si>
    <t>Guadalupe Co.</t>
  </si>
  <si>
    <t xml:space="preserve">     and those who will be certified by July 1 are eligible for a $600 distribution.</t>
  </si>
  <si>
    <t xml:space="preserve">  Santa Rosa</t>
  </si>
  <si>
    <t xml:space="preserve">  Vaughn</t>
  </si>
  <si>
    <t>NOTE: The 2010 Census population data did not change the classification for any county.</t>
  </si>
  <si>
    <t>Harding Co.</t>
  </si>
  <si>
    <t xml:space="preserve">     Initial Determination from May 1, 2017, adjusted on the Final Distribution to include NMFA intercepts. Colfax, Guadalupe, Mora and San Miguel were the only counties that</t>
  </si>
  <si>
    <t xml:space="preserve">  Roy (no police dept-include w/co)</t>
  </si>
  <si>
    <t xml:space="preserve">     have loan agreements with the NMFA for FY2018.</t>
  </si>
  <si>
    <t xml:space="preserve">  Mosquero</t>
  </si>
  <si>
    <t>Hidalgo Co.</t>
  </si>
  <si>
    <t xml:space="preserve">  Virden (no police dept-include w/co)</t>
  </si>
  <si>
    <t xml:space="preserve">  Lordsburg</t>
  </si>
  <si>
    <t>Lea Co.</t>
  </si>
  <si>
    <t xml:space="preserve">  Tatum</t>
  </si>
  <si>
    <t xml:space="preserve">  Lovington</t>
  </si>
  <si>
    <t xml:space="preserve">  Eunice</t>
  </si>
  <si>
    <t xml:space="preserve">  Jal</t>
  </si>
  <si>
    <t xml:space="preserve">  Hobbs</t>
  </si>
  <si>
    <t>Lincoln Co.</t>
  </si>
  <si>
    <t xml:space="preserve">  Corona (no police dept-include w/co)</t>
  </si>
  <si>
    <t xml:space="preserve">  Carrizozo</t>
  </si>
  <si>
    <t xml:space="preserve">  Capitan</t>
  </si>
  <si>
    <t xml:space="preserve">  Ruidoso</t>
  </si>
  <si>
    <t xml:space="preserve">  Ruidoso Downs</t>
  </si>
  <si>
    <t>Los Alamos Co. (2)</t>
  </si>
  <si>
    <t xml:space="preserve">  (2) = combined county/municipal government</t>
  </si>
  <si>
    <t>Luna Co.</t>
  </si>
  <si>
    <t xml:space="preserve">  Deming</t>
  </si>
  <si>
    <t xml:space="preserve">  Columbus</t>
  </si>
  <si>
    <t>McKinley Co.</t>
  </si>
  <si>
    <t xml:space="preserve">  Gallup</t>
  </si>
  <si>
    <t xml:space="preserve">Mora Co. </t>
  </si>
  <si>
    <t xml:space="preserve">  Wagon Mound</t>
  </si>
  <si>
    <t>Otero Co.</t>
  </si>
  <si>
    <t xml:space="preserve">  Tularosa</t>
  </si>
  <si>
    <t xml:space="preserve">  Alamogordo</t>
  </si>
  <si>
    <t xml:space="preserve">  Cloudcroft</t>
  </si>
  <si>
    <t>Quay Co. (5)</t>
  </si>
  <si>
    <t xml:space="preserve">  Logan</t>
  </si>
  <si>
    <t xml:space="preserve">  Tucumcari</t>
  </si>
  <si>
    <t xml:space="preserve">  San Jon</t>
  </si>
  <si>
    <t xml:space="preserve">  House</t>
  </si>
  <si>
    <t>Rio Arriba Co.</t>
  </si>
  <si>
    <t xml:space="preserve">  Chama</t>
  </si>
  <si>
    <t xml:space="preserve">  Espanola (RA County portion only)</t>
  </si>
  <si>
    <t>Roosevelt Co.</t>
  </si>
  <si>
    <t xml:space="preserve">  Floyd (no police dept-included w/co)</t>
  </si>
  <si>
    <t xml:space="preserve">  Portales</t>
  </si>
  <si>
    <t xml:space="preserve">  Dora (no police dept-included w/co)</t>
  </si>
  <si>
    <t xml:space="preserve">  Causey (no police dept-included w/co)</t>
  </si>
  <si>
    <t xml:space="preserve">  Elida</t>
  </si>
  <si>
    <t>Sandoval Co.</t>
  </si>
  <si>
    <t xml:space="preserve">  Bernalillo</t>
  </si>
  <si>
    <t xml:space="preserve">  Corrales (Sandoval Co portion only)</t>
  </si>
  <si>
    <t xml:space="preserve">  Cuba</t>
  </si>
  <si>
    <t xml:space="preserve">  Jemez Springs</t>
  </si>
  <si>
    <t xml:space="preserve">  Rio Rancho</t>
  </si>
  <si>
    <t xml:space="preserve">  San Ysidro</t>
  </si>
  <si>
    <t>San Juan Co.</t>
  </si>
  <si>
    <t xml:space="preserve">  Farmington</t>
  </si>
  <si>
    <t xml:space="preserve">  Bloomfield</t>
  </si>
  <si>
    <t xml:space="preserve">  Aztec</t>
  </si>
  <si>
    <t>San Miguel Co.</t>
  </si>
  <si>
    <t xml:space="preserve">  Pecos</t>
  </si>
  <si>
    <t xml:space="preserve">  Las Vegas</t>
  </si>
  <si>
    <t>Santa Fe Co.  (4)</t>
  </si>
  <si>
    <t xml:space="preserve">  Santa Fe</t>
  </si>
  <si>
    <t xml:space="preserve">  Espanola (SF Co portion only)</t>
  </si>
  <si>
    <t>Sierra Co.</t>
  </si>
  <si>
    <t xml:space="preserve">  T. or C.</t>
  </si>
  <si>
    <t xml:space="preserve">  Williamsburg</t>
  </si>
  <si>
    <t xml:space="preserve">  Elephant Butte</t>
  </si>
  <si>
    <t>Socorro Co.</t>
  </si>
  <si>
    <t xml:space="preserve">  Socorro</t>
  </si>
  <si>
    <t xml:space="preserve">  Magdalena</t>
  </si>
  <si>
    <t>Taos Co.</t>
  </si>
  <si>
    <t xml:space="preserve">  Taos</t>
  </si>
  <si>
    <t xml:space="preserve">  Red River</t>
  </si>
  <si>
    <t xml:space="preserve">  Questa</t>
  </si>
  <si>
    <t xml:space="preserve">  Taos Ski Valley</t>
  </si>
  <si>
    <t>Torrance Co. (5)</t>
  </si>
  <si>
    <t xml:space="preserve">  Moriarty</t>
  </si>
  <si>
    <t xml:space="preserve">  Willard (no police dept-included w/co)</t>
  </si>
  <si>
    <t xml:space="preserve">  Encino (no police dept-included w/co)</t>
  </si>
  <si>
    <t xml:space="preserve">  Estancia</t>
  </si>
  <si>
    <t xml:space="preserve">  Mountainair</t>
  </si>
  <si>
    <t>Union Co.</t>
  </si>
  <si>
    <t xml:space="preserve">  Clayton</t>
  </si>
  <si>
    <t xml:space="preserve">  Folsom</t>
  </si>
  <si>
    <t xml:space="preserve">  Des Moines</t>
  </si>
  <si>
    <t xml:space="preserve">  Grenville (no police dept-included w/co)</t>
  </si>
  <si>
    <t>Valencia Co.</t>
  </si>
  <si>
    <t xml:space="preserve">  Belen</t>
  </si>
  <si>
    <t xml:space="preserve">  Bosque Farms</t>
  </si>
  <si>
    <t xml:space="preserve">  Los Lunas</t>
  </si>
  <si>
    <t xml:space="preserve">  Peralta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</si>
</sst>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6" formatCode="&quot;$&quot;#,##0_);[Red]\(&quot;$&quot;#,##0\)"/>
    <numFmt numFmtId="164" formatCode="mm/dd/yy;@"/>
  </numFmts>
  <fonts count="28" x14ac:knownFonts="1"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color indexed="10"/>
      <name val="Times New Roman"/>
      <family val="1"/>
    </font>
    <font>
      <sz val="9"/>
      <color indexed="10"/>
      <name val="Times New Roman"/>
      <family val="1"/>
    </font>
    <font>
      <sz val="11"/>
      <name val="Times New Roman"/>
      <family val="1"/>
    </font>
    <font>
      <u val="double"/>
      <sz val="12"/>
      <color indexed="12"/>
      <name val="Times New Roman"/>
      <family val="1"/>
    </font>
    <font>
      <b/>
      <sz val="12"/>
      <name val="Times New Roman"/>
      <family val="1"/>
    </font>
    <font>
      <sz val="9"/>
      <color rgb="FFFF0000"/>
      <name val="Times New Roman"/>
      <family val="1"/>
    </font>
    <font>
      <b/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2"/>
      <color indexed="10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u/>
      <sz val="11"/>
      <name val="Times New Roman"/>
      <family val="1"/>
    </font>
    <font>
      <sz val="12"/>
      <color rgb="FF0000FF"/>
      <name val="Times New Roman"/>
      <family val="1"/>
    </font>
    <font>
      <sz val="11"/>
      <color rgb="FF0000FF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7" fontId="1" fillId="0" borderId="0"/>
  </cellStyleXfs>
  <cellXfs count="113">
    <xf numFmtId="0" fontId="0" fillId="0" borderId="0" xfId="0"/>
    <xf numFmtId="37" fontId="2" fillId="0" borderId="0" xfId="1" applyFont="1"/>
    <xf numFmtId="0" fontId="2" fillId="0" borderId="0" xfId="1" applyNumberFormat="1" applyFont="1"/>
    <xf numFmtId="37" fontId="3" fillId="0" borderId="0" xfId="1" applyFont="1" applyAlignment="1">
      <alignment horizontal="center"/>
    </xf>
    <xf numFmtId="37" fontId="4" fillId="0" borderId="0" xfId="1" applyFont="1"/>
    <xf numFmtId="0" fontId="5" fillId="0" borderId="0" xfId="1" applyNumberFormat="1" applyFont="1"/>
    <xf numFmtId="37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37" fontId="7" fillId="0" borderId="0" xfId="1" applyFont="1"/>
    <xf numFmtId="37" fontId="8" fillId="0" borderId="0" xfId="1" applyFont="1"/>
    <xf numFmtId="37" fontId="2" fillId="2" borderId="0" xfId="1" applyFont="1" applyFill="1"/>
    <xf numFmtId="37" fontId="1" fillId="0" borderId="0" xfId="1"/>
    <xf numFmtId="37" fontId="9" fillId="0" borderId="0" xfId="1" applyFont="1" applyFill="1"/>
    <xf numFmtId="37" fontId="10" fillId="0" borderId="0" xfId="1" applyFont="1" applyAlignment="1">
      <alignment horizontal="left"/>
    </xf>
    <xf numFmtId="37" fontId="10" fillId="2" borderId="0" xfId="1" applyFont="1" applyFill="1" applyAlignment="1">
      <alignment horizontal="left"/>
    </xf>
    <xf numFmtId="37" fontId="11" fillId="0" borderId="0" xfId="1" applyFont="1"/>
    <xf numFmtId="37" fontId="12" fillId="3" borderId="1" xfId="1" applyFont="1" applyFill="1" applyBorder="1" applyAlignment="1">
      <alignment horizontal="center"/>
    </xf>
    <xf numFmtId="0" fontId="13" fillId="0" borderId="1" xfId="1" applyNumberFormat="1" applyFont="1" applyBorder="1" applyAlignment="1">
      <alignment horizontal="center"/>
    </xf>
    <xf numFmtId="0" fontId="2" fillId="2" borderId="0" xfId="1" applyNumberFormat="1" applyFont="1" applyFill="1" applyBorder="1" applyAlignment="1">
      <alignment horizontal="center"/>
    </xf>
    <xf numFmtId="37" fontId="14" fillId="0" borderId="2" xfId="1" applyFont="1" applyBorder="1"/>
    <xf numFmtId="37" fontId="14" fillId="0" borderId="3" xfId="1" applyFont="1" applyBorder="1" applyAlignment="1">
      <alignment horizontal="center"/>
    </xf>
    <xf numFmtId="37" fontId="14" fillId="0" borderId="3" xfId="1" applyFont="1" applyBorder="1"/>
    <xf numFmtId="37" fontId="15" fillId="2" borderId="3" xfId="1" applyFont="1" applyFill="1" applyBorder="1" applyAlignment="1">
      <alignment horizontal="center"/>
    </xf>
    <xf numFmtId="37" fontId="14" fillId="2" borderId="3" xfId="1" applyFont="1" applyFill="1" applyBorder="1" applyAlignment="1">
      <alignment horizontal="center"/>
    </xf>
    <xf numFmtId="37" fontId="14" fillId="0" borderId="4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7" fontId="12" fillId="3" borderId="5" xfId="1" applyFont="1" applyFill="1" applyBorder="1" applyAlignment="1">
      <alignment horizontal="center"/>
    </xf>
    <xf numFmtId="0" fontId="13" fillId="0" borderId="5" xfId="1" applyNumberFormat="1" applyFont="1" applyBorder="1" applyAlignment="1">
      <alignment horizontal="center"/>
    </xf>
    <xf numFmtId="37" fontId="14" fillId="0" borderId="6" xfId="1" applyFont="1" applyBorder="1"/>
    <xf numFmtId="37" fontId="14" fillId="0" borderId="0" xfId="1" applyFont="1" applyAlignment="1">
      <alignment horizontal="center"/>
    </xf>
    <xf numFmtId="37" fontId="15" fillId="0" borderId="0" xfId="1" applyFont="1" applyAlignment="1">
      <alignment horizontal="center"/>
    </xf>
    <xf numFmtId="37" fontId="14" fillId="2" borderId="0" xfId="1" applyFont="1" applyFill="1" applyAlignment="1">
      <alignment horizontal="center"/>
    </xf>
    <xf numFmtId="37" fontId="14" fillId="0" borderId="7" xfId="1" applyFont="1" applyBorder="1" applyAlignment="1">
      <alignment horizontal="center"/>
    </xf>
    <xf numFmtId="37" fontId="12" fillId="3" borderId="8" xfId="1" applyFont="1" applyFill="1" applyBorder="1" applyAlignment="1">
      <alignment horizontal="center"/>
    </xf>
    <xf numFmtId="0" fontId="2" fillId="0" borderId="8" xfId="1" applyNumberFormat="1" applyFont="1" applyBorder="1" applyAlignment="1">
      <alignment horizontal="center"/>
    </xf>
    <xf numFmtId="37" fontId="14" fillId="0" borderId="9" xfId="1" applyFont="1" applyBorder="1" applyAlignment="1">
      <alignment horizontal="left"/>
    </xf>
    <xf numFmtId="37" fontId="14" fillId="0" borderId="10" xfId="1" applyFont="1" applyBorder="1" applyAlignment="1">
      <alignment horizontal="center"/>
    </xf>
    <xf numFmtId="37" fontId="15" fillId="0" borderId="10" xfId="1" applyFont="1" applyBorder="1" applyAlignment="1">
      <alignment horizontal="center"/>
    </xf>
    <xf numFmtId="37" fontId="14" fillId="2" borderId="10" xfId="1" applyFont="1" applyFill="1" applyBorder="1" applyAlignment="1">
      <alignment horizontal="center"/>
    </xf>
    <xf numFmtId="37" fontId="14" fillId="0" borderId="11" xfId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7" fontId="6" fillId="4" borderId="0" xfId="1" applyFont="1" applyFill="1"/>
    <xf numFmtId="164" fontId="16" fillId="3" borderId="8" xfId="0" applyNumberFormat="1" applyFont="1" applyFill="1" applyBorder="1" applyAlignment="1" applyProtection="1">
      <alignment horizontal="center"/>
    </xf>
    <xf numFmtId="0" fontId="11" fillId="2" borderId="8" xfId="0" applyNumberFormat="1" applyFont="1" applyFill="1" applyBorder="1" applyAlignment="1" applyProtection="1">
      <alignment horizontal="center"/>
    </xf>
    <xf numFmtId="0" fontId="17" fillId="2" borderId="0" xfId="1" applyNumberFormat="1" applyFont="1" applyFill="1" applyBorder="1" applyAlignment="1" applyProtection="1">
      <alignment horizontal="center"/>
    </xf>
    <xf numFmtId="37" fontId="2" fillId="0" borderId="13" xfId="1" applyFont="1" applyFill="1" applyBorder="1"/>
    <xf numFmtId="37" fontId="2" fillId="0" borderId="14" xfId="1" applyFont="1" applyFill="1" applyBorder="1"/>
    <xf numFmtId="5" fontId="2" fillId="0" borderId="14" xfId="1" applyNumberFormat="1" applyFont="1" applyFill="1" applyBorder="1" applyProtection="1"/>
    <xf numFmtId="0" fontId="11" fillId="5" borderId="14" xfId="0" applyFont="1" applyFill="1" applyBorder="1"/>
    <xf numFmtId="5" fontId="2" fillId="0" borderId="14" xfId="0" applyNumberFormat="1" applyFont="1" applyFill="1" applyBorder="1" applyProtection="1"/>
    <xf numFmtId="6" fontId="16" fillId="2" borderId="14" xfId="0" applyNumberFormat="1" applyFont="1" applyFill="1" applyBorder="1" applyProtection="1"/>
    <xf numFmtId="6" fontId="2" fillId="0" borderId="15" xfId="0" applyNumberFormat="1" applyFont="1" applyFill="1" applyBorder="1" applyProtection="1"/>
    <xf numFmtId="37" fontId="2" fillId="0" borderId="0" xfId="1" applyFont="1" applyFill="1"/>
    <xf numFmtId="0" fontId="11" fillId="2" borderId="8" xfId="1" applyNumberFormat="1" applyFont="1" applyFill="1" applyBorder="1" applyAlignment="1" applyProtection="1">
      <alignment horizontal="center"/>
    </xf>
    <xf numFmtId="0" fontId="11" fillId="2" borderId="0" xfId="1" applyNumberFormat="1" applyFont="1" applyFill="1" applyBorder="1" applyAlignment="1" applyProtection="1">
      <alignment horizontal="center"/>
    </xf>
    <xf numFmtId="37" fontId="2" fillId="2" borderId="16" xfId="1" applyFont="1" applyFill="1" applyBorder="1"/>
    <xf numFmtId="37" fontId="2" fillId="0" borderId="17" xfId="1" applyFont="1" applyBorder="1"/>
    <xf numFmtId="0" fontId="11" fillId="5" borderId="17" xfId="0" applyFont="1" applyFill="1" applyBorder="1"/>
    <xf numFmtId="37" fontId="2" fillId="0" borderId="17" xfId="0" applyNumberFormat="1" applyFont="1" applyBorder="1" applyProtection="1"/>
    <xf numFmtId="6" fontId="16" fillId="2" borderId="17" xfId="0" applyNumberFormat="1" applyFont="1" applyFill="1" applyBorder="1" applyProtection="1"/>
    <xf numFmtId="6" fontId="2" fillId="0" borderId="18" xfId="0" applyNumberFormat="1" applyFont="1" applyBorder="1" applyProtection="1"/>
    <xf numFmtId="0" fontId="2" fillId="6" borderId="0" xfId="0" applyFont="1" applyFill="1"/>
    <xf numFmtId="164" fontId="16" fillId="3" borderId="8" xfId="1" applyNumberFormat="1" applyFont="1" applyFill="1" applyBorder="1" applyAlignment="1" applyProtection="1">
      <alignment horizontal="center"/>
    </xf>
    <xf numFmtId="37" fontId="2" fillId="0" borderId="17" xfId="1" applyFont="1" applyFill="1" applyBorder="1"/>
    <xf numFmtId="37" fontId="2" fillId="0" borderId="17" xfId="0" applyNumberFormat="1" applyFont="1" applyFill="1" applyBorder="1" applyProtection="1"/>
    <xf numFmtId="6" fontId="2" fillId="0" borderId="18" xfId="0" applyNumberFormat="1" applyFont="1" applyFill="1" applyBorder="1" applyProtection="1"/>
    <xf numFmtId="37" fontId="18" fillId="4" borderId="0" xfId="1" applyFont="1" applyFill="1"/>
    <xf numFmtId="0" fontId="2" fillId="7" borderId="0" xfId="0" applyFont="1" applyFill="1"/>
    <xf numFmtId="37" fontId="6" fillId="0" borderId="0" xfId="1" applyFont="1" applyFill="1"/>
    <xf numFmtId="6" fontId="16" fillId="8" borderId="17" xfId="0" applyNumberFormat="1" applyFont="1" applyFill="1" applyBorder="1" applyProtection="1"/>
    <xf numFmtId="0" fontId="2" fillId="0" borderId="0" xfId="0" applyFont="1" applyFill="1"/>
    <xf numFmtId="0" fontId="2" fillId="9" borderId="0" xfId="0" applyFont="1" applyFill="1"/>
    <xf numFmtId="37" fontId="4" fillId="10" borderId="19" xfId="1" applyFont="1" applyFill="1" applyBorder="1" applyAlignment="1">
      <alignment horizontal="left"/>
    </xf>
    <xf numFmtId="37" fontId="2" fillId="0" borderId="16" xfId="1" applyFont="1" applyFill="1" applyBorder="1"/>
    <xf numFmtId="37" fontId="18" fillId="0" borderId="0" xfId="1" applyFont="1" applyFill="1"/>
    <xf numFmtId="37" fontId="19" fillId="11" borderId="0" xfId="1" applyFont="1" applyFill="1"/>
    <xf numFmtId="37" fontId="6" fillId="0" borderId="0" xfId="1" quotePrefix="1" applyFont="1" applyFill="1"/>
    <xf numFmtId="0" fontId="4" fillId="10" borderId="19" xfId="0" applyFont="1" applyFill="1" applyBorder="1" applyAlignment="1">
      <alignment horizontal="left"/>
    </xf>
    <xf numFmtId="37" fontId="2" fillId="2" borderId="13" xfId="1" applyFont="1" applyFill="1" applyBorder="1"/>
    <xf numFmtId="37" fontId="2" fillId="0" borderId="14" xfId="1" applyFont="1" applyBorder="1"/>
    <xf numFmtId="37" fontId="2" fillId="0" borderId="14" xfId="0" applyNumberFormat="1" applyFont="1" applyBorder="1" applyProtection="1"/>
    <xf numFmtId="6" fontId="2" fillId="0" borderId="15" xfId="0" applyNumberFormat="1" applyFont="1" applyBorder="1" applyProtection="1"/>
    <xf numFmtId="37" fontId="19" fillId="0" borderId="0" xfId="1" applyFont="1" applyFill="1"/>
    <xf numFmtId="37" fontId="20" fillId="0" borderId="0" xfId="1" applyFont="1" applyFill="1"/>
    <xf numFmtId="37" fontId="21" fillId="4" borderId="0" xfId="1" applyFont="1" applyFill="1"/>
    <xf numFmtId="37" fontId="22" fillId="0" borderId="0" xfId="1" applyFont="1" applyFill="1"/>
    <xf numFmtId="6" fontId="16" fillId="8" borderId="17" xfId="0" applyNumberFormat="1" applyFont="1" applyFill="1" applyBorder="1" applyAlignment="1" applyProtection="1">
      <alignment horizontal="right"/>
    </xf>
    <xf numFmtId="6" fontId="16" fillId="2" borderId="17" xfId="0" applyNumberFormat="1" applyFont="1" applyFill="1" applyBorder="1" applyAlignment="1" applyProtection="1">
      <alignment horizontal="right"/>
    </xf>
    <xf numFmtId="0" fontId="2" fillId="2" borderId="0" xfId="1" applyNumberFormat="1" applyFont="1" applyFill="1"/>
    <xf numFmtId="37" fontId="2" fillId="0" borderId="16" xfId="1" applyFont="1" applyBorder="1"/>
    <xf numFmtId="37" fontId="11" fillId="5" borderId="17" xfId="1" applyFont="1" applyFill="1" applyBorder="1"/>
    <xf numFmtId="5" fontId="2" fillId="0" borderId="17" xfId="1" applyNumberFormat="1" applyFont="1" applyBorder="1" applyProtection="1"/>
    <xf numFmtId="6" fontId="2" fillId="2" borderId="17" xfId="1" applyNumberFormat="1" applyFont="1" applyFill="1" applyBorder="1" applyProtection="1"/>
    <xf numFmtId="6" fontId="2" fillId="0" borderId="18" xfId="1" applyNumberFormat="1" applyFont="1" applyBorder="1" applyProtection="1"/>
    <xf numFmtId="37" fontId="8" fillId="0" borderId="9" xfId="1" applyFont="1" applyFill="1" applyBorder="1"/>
    <xf numFmtId="37" fontId="8" fillId="0" borderId="10" xfId="1" applyFont="1" applyFill="1" applyBorder="1"/>
    <xf numFmtId="5" fontId="8" fillId="0" borderId="10" xfId="1" applyNumberFormat="1" applyFont="1" applyFill="1" applyBorder="1" applyProtection="1"/>
    <xf numFmtId="37" fontId="11" fillId="5" borderId="10" xfId="1" applyFont="1" applyFill="1" applyBorder="1"/>
    <xf numFmtId="5" fontId="8" fillId="0" borderId="20" xfId="1" applyNumberFormat="1" applyFont="1" applyFill="1" applyBorder="1" applyProtection="1"/>
    <xf numFmtId="37" fontId="23" fillId="0" borderId="0" xfId="1" applyFont="1"/>
    <xf numFmtId="0" fontId="2" fillId="0" borderId="0" xfId="0" applyNumberFormat="1" applyFont="1"/>
    <xf numFmtId="0" fontId="6" fillId="0" borderId="0" xfId="0" applyFont="1"/>
    <xf numFmtId="37" fontId="2" fillId="0" borderId="12" xfId="1" applyFont="1" applyBorder="1"/>
    <xf numFmtId="0" fontId="6" fillId="0" borderId="0" xfId="0" quotePrefix="1" applyFont="1"/>
    <xf numFmtId="0" fontId="12" fillId="0" borderId="0" xfId="0" applyFont="1"/>
    <xf numFmtId="0" fontId="12" fillId="7" borderId="0" xfId="0" applyFont="1" applyFill="1"/>
    <xf numFmtId="0" fontId="24" fillId="0" borderId="0" xfId="1" applyNumberFormat="1" applyFont="1" applyFill="1"/>
    <xf numFmtId="37" fontId="25" fillId="0" borderId="0" xfId="1" applyFont="1" applyFill="1"/>
    <xf numFmtId="37" fontId="24" fillId="0" borderId="0" xfId="1" applyFont="1" applyFill="1"/>
    <xf numFmtId="37" fontId="6" fillId="0" borderId="0" xfId="1" applyFont="1"/>
    <xf numFmtId="37" fontId="6" fillId="0" borderId="0" xfId="1" quotePrefix="1" applyFont="1"/>
    <xf numFmtId="0" fontId="8" fillId="0" borderId="21" xfId="0" applyFont="1" applyBorder="1"/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%20Bureau/Special%20Projects/LEPF%20(protected%20info)/LEPF%202017-2018/Distributions/Final/DFA-LEPF-FINAL-FY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FA-Active-Files\DFA\LEPF\LEPF%202004-2005\LEPF-DIST-M-2003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DISTRIBUTIONS"/>
      <sheetName val="FOR FISCAL"/>
      <sheetName val="Counties-2018"/>
      <sheetName val="Muni-2018"/>
      <sheetName val="TRIBAL-2018"/>
      <sheetName val="UNIVERSITIES-2018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i-2003-04-DISTRIBUTION"/>
      <sheetName val="graph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3:U187"/>
  <sheetViews>
    <sheetView showGridLines="0" tabSelected="1" topLeftCell="D1" zoomScaleNormal="100" workbookViewId="0">
      <selection activeCell="D1" sqref="D1"/>
    </sheetView>
  </sheetViews>
  <sheetFormatPr defaultColWidth="12" defaultRowHeight="15.75" x14ac:dyDescent="0.25"/>
  <cols>
    <col min="1" max="1" width="22.42578125" style="1" customWidth="1"/>
    <col min="2" max="2" width="12.140625" style="1" hidden="1" customWidth="1"/>
    <col min="3" max="3" width="19.140625" style="2" hidden="1" customWidth="1"/>
    <col min="4" max="4" width="5.7109375" style="2" customWidth="1"/>
    <col min="5" max="5" width="20.28515625" style="1" customWidth="1"/>
    <col min="6" max="6" width="12" style="1" customWidth="1"/>
    <col min="7" max="7" width="13.28515625" style="1" customWidth="1"/>
    <col min="8" max="8" width="10.7109375" style="1" customWidth="1"/>
    <col min="9" max="9" width="9.5703125" style="1" customWidth="1"/>
    <col min="10" max="12" width="12" style="1" customWidth="1"/>
    <col min="13" max="13" width="10.7109375" style="1" customWidth="1"/>
    <col min="14" max="14" width="13.28515625" style="1" customWidth="1"/>
    <col min="15" max="15" width="13" style="10" customWidth="1"/>
    <col min="16" max="16" width="15.7109375" style="1" customWidth="1"/>
    <col min="17" max="17" width="12" style="1"/>
    <col min="18" max="18" width="20.5703125" style="1" hidden="1" customWidth="1"/>
    <col min="19" max="19" width="14.85546875" style="1" hidden="1" customWidth="1"/>
    <col min="20" max="20" width="14.42578125" style="1" hidden="1" customWidth="1"/>
    <col min="21" max="22" width="0" style="1" hidden="1" customWidth="1"/>
    <col min="23" max="16384" width="12" style="1"/>
  </cols>
  <sheetData>
    <row r="3" spans="1:21" ht="17.25" customHeight="1" x14ac:dyDescent="0.3">
      <c r="E3" s="3" t="s">
        <v>0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21" ht="17.25" customHeight="1" x14ac:dyDescent="0.25">
      <c r="B4" s="4" t="s">
        <v>1</v>
      </c>
      <c r="C4" s="5"/>
      <c r="E4" s="6" t="s">
        <v>2</v>
      </c>
      <c r="F4" s="6"/>
      <c r="G4" s="6"/>
      <c r="H4" s="6"/>
      <c r="I4" s="6"/>
      <c r="J4" s="6"/>
      <c r="K4" s="6"/>
      <c r="L4" s="6"/>
      <c r="M4" s="6"/>
      <c r="N4" s="6"/>
      <c r="O4" s="6"/>
    </row>
    <row r="5" spans="1:21" ht="17.25" customHeight="1" x14ac:dyDescent="0.25">
      <c r="B5" s="4" t="s">
        <v>3</v>
      </c>
      <c r="C5" s="5"/>
      <c r="E5" s="7" t="s">
        <v>4</v>
      </c>
      <c r="F5" s="7"/>
      <c r="G5" s="7"/>
      <c r="H5" s="7"/>
      <c r="I5" s="7"/>
      <c r="J5" s="7"/>
      <c r="K5" s="7"/>
      <c r="L5" s="7"/>
      <c r="M5" s="7"/>
      <c r="N5" s="7"/>
      <c r="O5" s="7"/>
      <c r="P5" s="1" t="s">
        <v>5</v>
      </c>
    </row>
    <row r="6" spans="1:21" ht="17.25" customHeight="1" x14ac:dyDescent="0.25">
      <c r="B6" s="4" t="s">
        <v>6</v>
      </c>
      <c r="C6" s="5"/>
      <c r="E6" s="8" t="s">
        <v>7</v>
      </c>
      <c r="F6" s="9"/>
      <c r="G6" s="9"/>
      <c r="H6" s="9"/>
      <c r="I6" s="9"/>
      <c r="J6" s="9"/>
      <c r="K6" s="9"/>
      <c r="L6" s="9"/>
      <c r="M6" s="9"/>
      <c r="N6" s="9"/>
      <c r="P6" s="11"/>
    </row>
    <row r="7" spans="1:21" ht="17.25" customHeight="1" thickBot="1" x14ac:dyDescent="0.3">
      <c r="K7" s="12"/>
      <c r="N7" s="13"/>
      <c r="O7" s="14"/>
      <c r="P7" s="15"/>
    </row>
    <row r="8" spans="1:21" ht="17.25" customHeight="1" thickTop="1" x14ac:dyDescent="0.25">
      <c r="B8" s="16" t="s">
        <v>8</v>
      </c>
      <c r="C8" s="17" t="s">
        <v>9</v>
      </c>
      <c r="D8" s="18"/>
      <c r="E8" s="19"/>
      <c r="F8" s="20" t="s">
        <v>10</v>
      </c>
      <c r="G8" s="20" t="s">
        <v>10</v>
      </c>
      <c r="H8" s="20" t="s">
        <v>11</v>
      </c>
      <c r="I8" s="21"/>
      <c r="J8" s="20" t="s">
        <v>12</v>
      </c>
      <c r="K8" s="22" t="s">
        <v>13</v>
      </c>
      <c r="L8" s="23" t="s">
        <v>14</v>
      </c>
      <c r="M8" s="20" t="s">
        <v>15</v>
      </c>
      <c r="N8" s="20" t="s">
        <v>16</v>
      </c>
      <c r="O8" s="23" t="s">
        <v>12</v>
      </c>
      <c r="P8" s="24" t="s">
        <v>16</v>
      </c>
      <c r="R8" s="25"/>
      <c r="S8" s="26" t="s">
        <v>10</v>
      </c>
      <c r="T8" s="26" t="s">
        <v>10</v>
      </c>
      <c r="U8" s="25"/>
    </row>
    <row r="9" spans="1:21" ht="17.25" customHeight="1" x14ac:dyDescent="0.25">
      <c r="B9" s="27" t="s">
        <v>17</v>
      </c>
      <c r="C9" s="28" t="s">
        <v>18</v>
      </c>
      <c r="D9" s="18"/>
      <c r="E9" s="29" t="s">
        <v>19</v>
      </c>
      <c r="F9" s="30" t="s">
        <v>20</v>
      </c>
      <c r="G9" s="30" t="s">
        <v>20</v>
      </c>
      <c r="H9" s="30" t="s">
        <v>21</v>
      </c>
      <c r="I9" s="30" t="s">
        <v>22</v>
      </c>
      <c r="J9" s="30" t="s">
        <v>23</v>
      </c>
      <c r="K9" s="31" t="s">
        <v>18</v>
      </c>
      <c r="L9" s="30" t="s">
        <v>24</v>
      </c>
      <c r="M9" s="30" t="s">
        <v>25</v>
      </c>
      <c r="N9" s="30" t="s">
        <v>12</v>
      </c>
      <c r="O9" s="32" t="s">
        <v>26</v>
      </c>
      <c r="P9" s="33" t="s">
        <v>21</v>
      </c>
      <c r="R9" s="25"/>
      <c r="S9" s="26" t="s">
        <v>20</v>
      </c>
      <c r="T9" s="26" t="s">
        <v>27</v>
      </c>
      <c r="U9" s="26" t="s">
        <v>28</v>
      </c>
    </row>
    <row r="10" spans="1:21" ht="17.25" customHeight="1" thickBot="1" x14ac:dyDescent="0.3">
      <c r="B10" s="34" t="s">
        <v>29</v>
      </c>
      <c r="C10" s="35"/>
      <c r="D10" s="18"/>
      <c r="E10" s="36"/>
      <c r="F10" s="37" t="s">
        <v>30</v>
      </c>
      <c r="G10" s="37" t="s">
        <v>31</v>
      </c>
      <c r="H10" s="37" t="s">
        <v>10</v>
      </c>
      <c r="I10" s="37" t="s">
        <v>32</v>
      </c>
      <c r="J10" s="37" t="s">
        <v>25</v>
      </c>
      <c r="K10" s="38" t="s">
        <v>33</v>
      </c>
      <c r="L10" s="37" t="s">
        <v>34</v>
      </c>
      <c r="M10" s="37" t="s">
        <v>35</v>
      </c>
      <c r="N10" s="37" t="s">
        <v>36</v>
      </c>
      <c r="O10" s="39" t="s">
        <v>37</v>
      </c>
      <c r="P10" s="40" t="s">
        <v>36</v>
      </c>
      <c r="R10" s="25"/>
      <c r="S10" s="41" t="s">
        <v>30</v>
      </c>
      <c r="T10" s="41" t="s">
        <v>38</v>
      </c>
      <c r="U10" s="41" t="s">
        <v>10</v>
      </c>
    </row>
    <row r="11" spans="1:21" ht="17.25" customHeight="1" thickTop="1" x14ac:dyDescent="0.25">
      <c r="A11" s="42"/>
      <c r="B11" s="43">
        <v>42818</v>
      </c>
      <c r="C11" s="44">
        <v>5</v>
      </c>
      <c r="D11" s="45"/>
      <c r="E11" s="46" t="s">
        <v>39</v>
      </c>
      <c r="F11" s="47">
        <v>662564</v>
      </c>
      <c r="G11" s="47">
        <v>-551876</v>
      </c>
      <c r="H11" s="47">
        <v>110688</v>
      </c>
      <c r="I11" s="47">
        <v>2</v>
      </c>
      <c r="J11" s="48">
        <v>30000</v>
      </c>
      <c r="K11" s="49">
        <v>333</v>
      </c>
      <c r="L11" s="50">
        <f t="shared" ref="L11:L43" si="0">K11*600</f>
        <v>199800</v>
      </c>
      <c r="M11" s="50">
        <f t="shared" ref="M11:M43" si="1">L11*1</f>
        <v>199800</v>
      </c>
      <c r="N11" s="50">
        <f t="shared" ref="N11:N43" si="2">J11+M11</f>
        <v>229800</v>
      </c>
      <c r="O11" s="51"/>
      <c r="P11" s="52">
        <f t="shared" ref="P11:P43" si="3">N11-O11</f>
        <v>229800</v>
      </c>
      <c r="Q11" s="53"/>
      <c r="R11" s="25" t="s">
        <v>40</v>
      </c>
      <c r="S11" s="25">
        <v>662564</v>
      </c>
      <c r="T11" s="25">
        <f>-SUM(T12:T15)</f>
        <v>-551876</v>
      </c>
      <c r="U11" s="25">
        <f>S11+T11</f>
        <v>110688</v>
      </c>
    </row>
    <row r="12" spans="1:21" ht="17.25" customHeight="1" x14ac:dyDescent="0.25">
      <c r="A12" s="53"/>
      <c r="B12" s="43">
        <v>42825</v>
      </c>
      <c r="C12" s="54">
        <v>0</v>
      </c>
      <c r="D12" s="55"/>
      <c r="E12" s="56" t="s">
        <v>41</v>
      </c>
      <c r="F12" s="57">
        <v>3725</v>
      </c>
      <c r="G12" s="57">
        <v>289</v>
      </c>
      <c r="H12" s="57">
        <v>4014</v>
      </c>
      <c r="I12" s="57">
        <v>1</v>
      </c>
      <c r="J12" s="48">
        <v>20000</v>
      </c>
      <c r="K12" s="58">
        <v>7</v>
      </c>
      <c r="L12" s="59">
        <f t="shared" si="0"/>
        <v>4200</v>
      </c>
      <c r="M12" s="59">
        <f t="shared" si="1"/>
        <v>4200</v>
      </c>
      <c r="N12" s="59">
        <f t="shared" si="2"/>
        <v>24200</v>
      </c>
      <c r="O12" s="60"/>
      <c r="P12" s="61">
        <f t="shared" si="3"/>
        <v>24200</v>
      </c>
      <c r="R12" s="25" t="s">
        <v>42</v>
      </c>
      <c r="S12" s="25"/>
      <c r="T12" s="25">
        <v>545852</v>
      </c>
      <c r="U12" s="62"/>
    </row>
    <row r="13" spans="1:21" ht="17.25" customHeight="1" x14ac:dyDescent="0.25">
      <c r="B13" s="63">
        <v>42824</v>
      </c>
      <c r="C13" s="54">
        <v>0</v>
      </c>
      <c r="D13" s="55"/>
      <c r="E13" s="56" t="s">
        <v>43</v>
      </c>
      <c r="F13" s="64">
        <v>65645</v>
      </c>
      <c r="G13" s="64">
        <v>-51325</v>
      </c>
      <c r="H13" s="64">
        <v>14320</v>
      </c>
      <c r="I13" s="64">
        <v>1</v>
      </c>
      <c r="J13" s="48">
        <v>20000</v>
      </c>
      <c r="K13" s="58">
        <v>36</v>
      </c>
      <c r="L13" s="65">
        <f t="shared" si="0"/>
        <v>21600</v>
      </c>
      <c r="M13" s="65">
        <f t="shared" si="1"/>
        <v>21600</v>
      </c>
      <c r="N13" s="65">
        <f t="shared" si="2"/>
        <v>41600</v>
      </c>
      <c r="O13" s="60"/>
      <c r="P13" s="66">
        <f t="shared" si="3"/>
        <v>41600</v>
      </c>
      <c r="R13" s="25" t="s">
        <v>44</v>
      </c>
      <c r="S13" s="25"/>
      <c r="T13" s="25">
        <v>6024</v>
      </c>
      <c r="U13" s="62"/>
    </row>
    <row r="14" spans="1:21" x14ac:dyDescent="0.25">
      <c r="A14" s="67"/>
      <c r="B14" s="63">
        <v>42823</v>
      </c>
      <c r="C14" s="54">
        <v>1</v>
      </c>
      <c r="D14" s="55"/>
      <c r="E14" s="56" t="s">
        <v>45</v>
      </c>
      <c r="F14" s="57">
        <v>27213</v>
      </c>
      <c r="G14" s="57">
        <v>-12427</v>
      </c>
      <c r="H14" s="57">
        <v>14786</v>
      </c>
      <c r="I14" s="57">
        <v>1</v>
      </c>
      <c r="J14" s="48">
        <v>20000</v>
      </c>
      <c r="K14" s="58">
        <v>16</v>
      </c>
      <c r="L14" s="59">
        <f t="shared" si="0"/>
        <v>9600</v>
      </c>
      <c r="M14" s="59">
        <f t="shared" si="1"/>
        <v>9600</v>
      </c>
      <c r="N14" s="59">
        <f t="shared" si="2"/>
        <v>29600</v>
      </c>
      <c r="O14" s="60"/>
      <c r="P14" s="61">
        <f t="shared" si="3"/>
        <v>29600</v>
      </c>
      <c r="R14" s="68" t="s">
        <v>46</v>
      </c>
      <c r="S14" s="68"/>
      <c r="T14" s="68">
        <v>0</v>
      </c>
      <c r="U14" s="62"/>
    </row>
    <row r="15" spans="1:21" x14ac:dyDescent="0.25">
      <c r="A15" s="69"/>
      <c r="B15" s="63">
        <v>42828</v>
      </c>
      <c r="C15" s="54">
        <v>0</v>
      </c>
      <c r="D15" s="55"/>
      <c r="E15" s="56" t="s">
        <v>47</v>
      </c>
      <c r="F15" s="57">
        <v>13750</v>
      </c>
      <c r="G15" s="57">
        <v>-10713</v>
      </c>
      <c r="H15" s="57">
        <v>3037</v>
      </c>
      <c r="I15" s="57">
        <v>1</v>
      </c>
      <c r="J15" s="48">
        <v>20000</v>
      </c>
      <c r="K15" s="58">
        <v>11</v>
      </c>
      <c r="L15" s="59">
        <f t="shared" si="0"/>
        <v>6600</v>
      </c>
      <c r="M15" s="59">
        <f t="shared" si="1"/>
        <v>6600</v>
      </c>
      <c r="N15" s="59">
        <f t="shared" si="2"/>
        <v>26600</v>
      </c>
      <c r="O15" s="70">
        <v>17286</v>
      </c>
      <c r="P15" s="61">
        <f t="shared" si="3"/>
        <v>9314</v>
      </c>
      <c r="R15" s="71" t="s">
        <v>48</v>
      </c>
      <c r="S15" s="71"/>
      <c r="T15" s="72">
        <v>0</v>
      </c>
      <c r="U15" s="62"/>
    </row>
    <row r="16" spans="1:21" x14ac:dyDescent="0.25">
      <c r="A16" s="73" t="s">
        <v>49</v>
      </c>
      <c r="B16" s="63">
        <v>42814</v>
      </c>
      <c r="C16" s="54">
        <v>0</v>
      </c>
      <c r="D16" s="55"/>
      <c r="E16" s="56" t="s">
        <v>50</v>
      </c>
      <c r="F16" s="57">
        <v>48376</v>
      </c>
      <c r="G16" s="57">
        <v>-39663</v>
      </c>
      <c r="H16" s="57">
        <v>8713</v>
      </c>
      <c r="I16" s="57">
        <v>1</v>
      </c>
      <c r="J16" s="48">
        <v>20000</v>
      </c>
      <c r="K16" s="58">
        <v>18</v>
      </c>
      <c r="L16" s="59">
        <f t="shared" si="0"/>
        <v>10800</v>
      </c>
      <c r="M16" s="59">
        <f t="shared" si="1"/>
        <v>10800</v>
      </c>
      <c r="N16" s="59">
        <f t="shared" si="2"/>
        <v>30800</v>
      </c>
      <c r="O16" s="60"/>
      <c r="P16" s="61">
        <f t="shared" si="3"/>
        <v>30800</v>
      </c>
      <c r="R16" s="25"/>
      <c r="S16" s="25"/>
      <c r="T16" s="25"/>
      <c r="U16" s="25"/>
    </row>
    <row r="17" spans="1:21" x14ac:dyDescent="0.25">
      <c r="B17" s="63">
        <v>42828</v>
      </c>
      <c r="C17" s="54">
        <v>0</v>
      </c>
      <c r="D17" s="55"/>
      <c r="E17" s="56" t="s">
        <v>51</v>
      </c>
      <c r="F17" s="57">
        <v>2022</v>
      </c>
      <c r="G17" s="57">
        <v>-1031</v>
      </c>
      <c r="H17" s="57">
        <v>991</v>
      </c>
      <c r="I17" s="57">
        <v>1</v>
      </c>
      <c r="J17" s="48">
        <v>20000</v>
      </c>
      <c r="K17" s="49">
        <v>2</v>
      </c>
      <c r="L17" s="59">
        <f t="shared" si="0"/>
        <v>1200</v>
      </c>
      <c r="M17" s="59">
        <f t="shared" si="1"/>
        <v>1200</v>
      </c>
      <c r="N17" s="59">
        <f t="shared" si="2"/>
        <v>21200</v>
      </c>
      <c r="O17" s="60"/>
      <c r="P17" s="61">
        <f t="shared" si="3"/>
        <v>21200</v>
      </c>
      <c r="R17" s="25" t="s">
        <v>52</v>
      </c>
      <c r="S17" s="25">
        <v>3725</v>
      </c>
      <c r="T17" s="25">
        <f>T18</f>
        <v>289</v>
      </c>
      <c r="U17" s="25">
        <f>S17+T17</f>
        <v>4014</v>
      </c>
    </row>
    <row r="18" spans="1:21" x14ac:dyDescent="0.25">
      <c r="B18" s="63">
        <v>42825</v>
      </c>
      <c r="C18" s="54">
        <v>0</v>
      </c>
      <c r="D18" s="45"/>
      <c r="E18" s="74" t="s">
        <v>53</v>
      </c>
      <c r="F18" s="57">
        <v>209233</v>
      </c>
      <c r="G18" s="57">
        <v>-125038</v>
      </c>
      <c r="H18" s="57">
        <v>84195</v>
      </c>
      <c r="I18" s="57">
        <v>2</v>
      </c>
      <c r="J18" s="48">
        <v>30000</v>
      </c>
      <c r="K18" s="58">
        <v>125</v>
      </c>
      <c r="L18" s="59">
        <f t="shared" si="0"/>
        <v>75000</v>
      </c>
      <c r="M18" s="59">
        <f t="shared" si="1"/>
        <v>75000</v>
      </c>
      <c r="N18" s="59">
        <f t="shared" si="2"/>
        <v>105000</v>
      </c>
      <c r="O18" s="60"/>
      <c r="P18" s="61">
        <f t="shared" si="3"/>
        <v>105000</v>
      </c>
      <c r="R18" s="71" t="s">
        <v>54</v>
      </c>
      <c r="S18" s="71"/>
      <c r="T18" s="71">
        <v>289</v>
      </c>
      <c r="U18" s="62"/>
    </row>
    <row r="19" spans="1:21" x14ac:dyDescent="0.25">
      <c r="A19" s="75"/>
      <c r="B19" s="63">
        <v>42828</v>
      </c>
      <c r="C19" s="54">
        <v>1</v>
      </c>
      <c r="D19" s="55"/>
      <c r="E19" s="74" t="s">
        <v>55</v>
      </c>
      <c r="F19" s="57">
        <v>53829</v>
      </c>
      <c r="G19" s="57">
        <v>-38957</v>
      </c>
      <c r="H19" s="57">
        <v>14872</v>
      </c>
      <c r="I19" s="57">
        <v>1</v>
      </c>
      <c r="J19" s="48">
        <v>20000</v>
      </c>
      <c r="K19" s="58">
        <v>48</v>
      </c>
      <c r="L19" s="59">
        <f t="shared" si="0"/>
        <v>28800</v>
      </c>
      <c r="M19" s="59">
        <f t="shared" si="1"/>
        <v>28800</v>
      </c>
      <c r="N19" s="59">
        <f t="shared" si="2"/>
        <v>48800</v>
      </c>
      <c r="O19" s="60"/>
      <c r="P19" s="61">
        <f t="shared" si="3"/>
        <v>48800</v>
      </c>
      <c r="R19" s="25"/>
      <c r="S19" s="25"/>
      <c r="T19" s="25"/>
      <c r="U19" s="25"/>
    </row>
    <row r="20" spans="1:21" x14ac:dyDescent="0.25">
      <c r="A20" s="53"/>
      <c r="B20" s="63">
        <v>42828</v>
      </c>
      <c r="C20" s="54">
        <v>0</v>
      </c>
      <c r="D20" s="55"/>
      <c r="E20" s="56" t="s">
        <v>56</v>
      </c>
      <c r="F20" s="57">
        <v>29514</v>
      </c>
      <c r="G20" s="57">
        <v>-15626</v>
      </c>
      <c r="H20" s="57">
        <v>13888</v>
      </c>
      <c r="I20" s="57">
        <v>1</v>
      </c>
      <c r="J20" s="48">
        <v>20000</v>
      </c>
      <c r="K20" s="58">
        <v>37</v>
      </c>
      <c r="L20" s="59">
        <f t="shared" si="0"/>
        <v>22200</v>
      </c>
      <c r="M20" s="59">
        <f t="shared" si="1"/>
        <v>22200</v>
      </c>
      <c r="N20" s="59">
        <f t="shared" si="2"/>
        <v>42200</v>
      </c>
      <c r="O20" s="60"/>
      <c r="P20" s="61">
        <f t="shared" si="3"/>
        <v>42200</v>
      </c>
      <c r="R20" s="25" t="s">
        <v>57</v>
      </c>
      <c r="S20" s="25">
        <v>65645</v>
      </c>
      <c r="T20" s="25">
        <f>-SUM(T21:T24)</f>
        <v>-51325</v>
      </c>
      <c r="U20" s="25">
        <f>S20+T20</f>
        <v>14320</v>
      </c>
    </row>
    <row r="21" spans="1:21" x14ac:dyDescent="0.25">
      <c r="A21" s="76" t="s">
        <v>58</v>
      </c>
      <c r="B21" s="63">
        <v>42825</v>
      </c>
      <c r="C21" s="54">
        <v>0</v>
      </c>
      <c r="D21" s="55"/>
      <c r="E21" s="74" t="s">
        <v>59</v>
      </c>
      <c r="F21" s="64">
        <v>4687</v>
      </c>
      <c r="G21" s="64">
        <v>-3294</v>
      </c>
      <c r="H21" s="64">
        <v>1393</v>
      </c>
      <c r="I21" s="64">
        <v>1</v>
      </c>
      <c r="J21" s="48">
        <v>20000</v>
      </c>
      <c r="K21" s="58">
        <v>6</v>
      </c>
      <c r="L21" s="65">
        <f t="shared" si="0"/>
        <v>3600</v>
      </c>
      <c r="M21" s="65">
        <f t="shared" si="1"/>
        <v>3600</v>
      </c>
      <c r="N21" s="65">
        <f t="shared" si="2"/>
        <v>23600</v>
      </c>
      <c r="O21" s="70">
        <v>16219</v>
      </c>
      <c r="P21" s="66">
        <f t="shared" si="3"/>
        <v>7381</v>
      </c>
      <c r="R21" s="25" t="s">
        <v>60</v>
      </c>
      <c r="S21" s="25"/>
      <c r="T21" s="25">
        <v>48366</v>
      </c>
      <c r="U21" s="62"/>
    </row>
    <row r="22" spans="1:21" x14ac:dyDescent="0.25">
      <c r="A22" s="53"/>
      <c r="B22" s="63">
        <v>42821</v>
      </c>
      <c r="C22" s="54">
        <v>0</v>
      </c>
      <c r="D22" s="55"/>
      <c r="E22" s="74" t="s">
        <v>61</v>
      </c>
      <c r="F22" s="57">
        <v>695</v>
      </c>
      <c r="G22" s="57">
        <v>-93</v>
      </c>
      <c r="H22" s="57">
        <v>602</v>
      </c>
      <c r="I22" s="57">
        <v>1</v>
      </c>
      <c r="J22" s="48">
        <v>20000</v>
      </c>
      <c r="K22" s="58">
        <v>3</v>
      </c>
      <c r="L22" s="59">
        <f t="shared" si="0"/>
        <v>1800</v>
      </c>
      <c r="M22" s="59">
        <f t="shared" si="1"/>
        <v>1800</v>
      </c>
      <c r="N22" s="59">
        <f t="shared" si="2"/>
        <v>21800</v>
      </c>
      <c r="O22" s="60"/>
      <c r="P22" s="61">
        <f t="shared" si="3"/>
        <v>21800</v>
      </c>
      <c r="R22" s="25" t="s">
        <v>62</v>
      </c>
      <c r="S22" s="25"/>
      <c r="T22" s="25">
        <v>1266</v>
      </c>
      <c r="U22" s="62"/>
    </row>
    <row r="23" spans="1:21" x14ac:dyDescent="0.25">
      <c r="A23" s="69"/>
      <c r="B23" s="63">
        <v>42809</v>
      </c>
      <c r="C23" s="54">
        <v>0</v>
      </c>
      <c r="D23" s="55"/>
      <c r="E23" s="56" t="s">
        <v>63</v>
      </c>
      <c r="F23" s="57">
        <v>4894</v>
      </c>
      <c r="G23" s="57">
        <v>-2797</v>
      </c>
      <c r="H23" s="57">
        <v>2097</v>
      </c>
      <c r="I23" s="57">
        <v>1</v>
      </c>
      <c r="J23" s="48">
        <v>20000</v>
      </c>
      <c r="K23" s="49">
        <v>8</v>
      </c>
      <c r="L23" s="59">
        <f t="shared" si="0"/>
        <v>4800</v>
      </c>
      <c r="M23" s="59">
        <f t="shared" si="1"/>
        <v>4800</v>
      </c>
      <c r="N23" s="59">
        <f t="shared" si="2"/>
        <v>24800</v>
      </c>
      <c r="O23" s="60"/>
      <c r="P23" s="61">
        <f t="shared" si="3"/>
        <v>24800</v>
      </c>
      <c r="R23" s="25" t="s">
        <v>64</v>
      </c>
      <c r="S23" s="25"/>
      <c r="T23" s="25">
        <v>1257</v>
      </c>
      <c r="U23" s="62"/>
    </row>
    <row r="24" spans="1:21" x14ac:dyDescent="0.25">
      <c r="A24" s="77"/>
      <c r="B24" s="63">
        <v>42824</v>
      </c>
      <c r="C24" s="54">
        <v>0</v>
      </c>
      <c r="D24" s="55"/>
      <c r="E24" s="56" t="s">
        <v>65</v>
      </c>
      <c r="F24" s="64">
        <v>64727</v>
      </c>
      <c r="G24" s="64">
        <v>-50898</v>
      </c>
      <c r="H24" s="64">
        <v>13829</v>
      </c>
      <c r="I24" s="64">
        <v>1</v>
      </c>
      <c r="J24" s="48">
        <v>20000</v>
      </c>
      <c r="K24" s="58">
        <v>57</v>
      </c>
      <c r="L24" s="65">
        <f t="shared" si="0"/>
        <v>34200</v>
      </c>
      <c r="M24" s="65">
        <f t="shared" si="1"/>
        <v>34200</v>
      </c>
      <c r="N24" s="65">
        <f t="shared" si="2"/>
        <v>54200</v>
      </c>
      <c r="O24" s="60"/>
      <c r="P24" s="66">
        <f t="shared" si="3"/>
        <v>54200</v>
      </c>
      <c r="R24" s="71" t="s">
        <v>66</v>
      </c>
      <c r="S24" s="71"/>
      <c r="T24" s="71">
        <v>436</v>
      </c>
      <c r="U24" s="62"/>
    </row>
    <row r="25" spans="1:21" x14ac:dyDescent="0.25">
      <c r="A25" s="53"/>
      <c r="B25" s="63">
        <v>42821</v>
      </c>
      <c r="C25" s="54">
        <v>0</v>
      </c>
      <c r="D25" s="55"/>
      <c r="E25" s="56" t="s">
        <v>67</v>
      </c>
      <c r="F25" s="57">
        <v>20497</v>
      </c>
      <c r="G25" s="57">
        <v>-13329</v>
      </c>
      <c r="H25" s="57">
        <v>7168</v>
      </c>
      <c r="I25" s="57">
        <v>1</v>
      </c>
      <c r="J25" s="48">
        <v>20000</v>
      </c>
      <c r="K25" s="58">
        <v>22</v>
      </c>
      <c r="L25" s="59">
        <f t="shared" si="0"/>
        <v>13200</v>
      </c>
      <c r="M25" s="59">
        <f t="shared" si="1"/>
        <v>13200</v>
      </c>
      <c r="N25" s="59">
        <f t="shared" si="2"/>
        <v>33200</v>
      </c>
      <c r="O25" s="60"/>
      <c r="P25" s="61">
        <f t="shared" si="3"/>
        <v>33200</v>
      </c>
      <c r="R25" s="25"/>
      <c r="S25" s="25"/>
      <c r="T25" s="25"/>
      <c r="U25" s="25"/>
    </row>
    <row r="26" spans="1:21" x14ac:dyDescent="0.25">
      <c r="A26" s="53"/>
      <c r="B26" s="63">
        <v>42816</v>
      </c>
      <c r="C26" s="54">
        <v>0</v>
      </c>
      <c r="D26" s="55"/>
      <c r="E26" s="74" t="s">
        <v>68</v>
      </c>
      <c r="F26" s="64">
        <v>17950</v>
      </c>
      <c r="G26" s="64">
        <v>0</v>
      </c>
      <c r="H26" s="64">
        <v>17950</v>
      </c>
      <c r="I26" s="64">
        <v>1</v>
      </c>
      <c r="J26" s="48">
        <v>20000</v>
      </c>
      <c r="K26" s="58">
        <v>32</v>
      </c>
      <c r="L26" s="65">
        <f t="shared" si="0"/>
        <v>19200</v>
      </c>
      <c r="M26" s="65">
        <f t="shared" si="1"/>
        <v>19200</v>
      </c>
      <c r="N26" s="65">
        <f t="shared" si="2"/>
        <v>39200</v>
      </c>
      <c r="O26" s="60"/>
      <c r="P26" s="66">
        <f t="shared" si="3"/>
        <v>39200</v>
      </c>
      <c r="R26" s="25" t="s">
        <v>69</v>
      </c>
      <c r="S26" s="25">
        <v>27213</v>
      </c>
      <c r="T26" s="25">
        <f>-SUM(T27:T28)</f>
        <v>-12427</v>
      </c>
      <c r="U26" s="25">
        <f>S26+T26</f>
        <v>14786</v>
      </c>
    </row>
    <row r="27" spans="1:21" x14ac:dyDescent="0.25">
      <c r="A27" s="78" t="s">
        <v>70</v>
      </c>
      <c r="B27" s="63">
        <v>42830</v>
      </c>
      <c r="C27" s="54">
        <v>0</v>
      </c>
      <c r="D27" s="55"/>
      <c r="E27" s="74" t="s">
        <v>71</v>
      </c>
      <c r="F27" s="64">
        <v>25095</v>
      </c>
      <c r="G27" s="64">
        <v>-16519</v>
      </c>
      <c r="H27" s="64">
        <v>8576</v>
      </c>
      <c r="I27" s="64">
        <v>1</v>
      </c>
      <c r="J27" s="48">
        <v>20000</v>
      </c>
      <c r="K27" s="58">
        <v>30</v>
      </c>
      <c r="L27" s="65">
        <f t="shared" si="0"/>
        <v>18000</v>
      </c>
      <c r="M27" s="65">
        <f t="shared" si="1"/>
        <v>18000</v>
      </c>
      <c r="N27" s="65">
        <f t="shared" si="2"/>
        <v>38000</v>
      </c>
      <c r="O27" s="60"/>
      <c r="P27" s="66">
        <f t="shared" si="3"/>
        <v>38000</v>
      </c>
      <c r="R27" s="25" t="s">
        <v>72</v>
      </c>
      <c r="S27" s="25"/>
      <c r="T27" s="25">
        <v>9182</v>
      </c>
      <c r="U27" s="62"/>
    </row>
    <row r="28" spans="1:21" x14ac:dyDescent="0.25">
      <c r="A28" s="53"/>
      <c r="B28" s="63">
        <v>42814</v>
      </c>
      <c r="C28" s="54">
        <v>3</v>
      </c>
      <c r="D28" s="45"/>
      <c r="E28" s="79" t="s">
        <v>73</v>
      </c>
      <c r="F28" s="80">
        <v>71492</v>
      </c>
      <c r="G28" s="80">
        <v>-21678</v>
      </c>
      <c r="H28" s="80">
        <v>49814</v>
      </c>
      <c r="I28" s="80">
        <v>2</v>
      </c>
      <c r="J28" s="48">
        <v>30000</v>
      </c>
      <c r="K28" s="58">
        <v>34</v>
      </c>
      <c r="L28" s="81">
        <f t="shared" si="0"/>
        <v>20400</v>
      </c>
      <c r="M28" s="81">
        <f t="shared" si="1"/>
        <v>20400</v>
      </c>
      <c r="N28" s="81">
        <f t="shared" si="2"/>
        <v>50400</v>
      </c>
      <c r="O28" s="51"/>
      <c r="P28" s="82">
        <f t="shared" si="3"/>
        <v>50400</v>
      </c>
      <c r="R28" s="25" t="s">
        <v>74</v>
      </c>
      <c r="S28" s="25"/>
      <c r="T28" s="25">
        <v>3245</v>
      </c>
      <c r="U28" s="62"/>
    </row>
    <row r="29" spans="1:21" x14ac:dyDescent="0.25">
      <c r="A29" s="83"/>
      <c r="B29" s="63">
        <v>42824</v>
      </c>
      <c r="C29" s="54">
        <v>1</v>
      </c>
      <c r="D29" s="45"/>
      <c r="E29" s="74" t="s">
        <v>75</v>
      </c>
      <c r="F29" s="64">
        <v>4881</v>
      </c>
      <c r="G29" s="64">
        <v>-314</v>
      </c>
      <c r="H29" s="64">
        <v>4567</v>
      </c>
      <c r="I29" s="64">
        <v>1</v>
      </c>
      <c r="J29" s="48">
        <v>20000</v>
      </c>
      <c r="K29" s="49">
        <v>4</v>
      </c>
      <c r="L29" s="65">
        <f t="shared" si="0"/>
        <v>2400</v>
      </c>
      <c r="M29" s="65">
        <f t="shared" si="1"/>
        <v>2400</v>
      </c>
      <c r="N29" s="65">
        <f t="shared" si="2"/>
        <v>22400</v>
      </c>
      <c r="O29" s="70">
        <v>15562</v>
      </c>
      <c r="P29" s="66">
        <f t="shared" si="3"/>
        <v>6838</v>
      </c>
      <c r="R29" s="25"/>
      <c r="S29" s="25"/>
      <c r="T29" s="25"/>
      <c r="U29" s="25"/>
    </row>
    <row r="30" spans="1:21" x14ac:dyDescent="0.25">
      <c r="A30" s="84"/>
      <c r="B30" s="63">
        <v>42828</v>
      </c>
      <c r="C30" s="54">
        <v>4</v>
      </c>
      <c r="D30" s="55"/>
      <c r="E30" s="56" t="s">
        <v>76</v>
      </c>
      <c r="F30" s="57">
        <v>63797</v>
      </c>
      <c r="G30" s="57">
        <v>-33919</v>
      </c>
      <c r="H30" s="57">
        <v>29878</v>
      </c>
      <c r="I30" s="57">
        <v>2</v>
      </c>
      <c r="J30" s="48">
        <v>30000</v>
      </c>
      <c r="K30" s="58">
        <v>36</v>
      </c>
      <c r="L30" s="59">
        <f t="shared" si="0"/>
        <v>21600</v>
      </c>
      <c r="M30" s="59">
        <f t="shared" si="1"/>
        <v>21600</v>
      </c>
      <c r="N30" s="59">
        <f t="shared" si="2"/>
        <v>51600</v>
      </c>
      <c r="O30" s="60"/>
      <c r="P30" s="61">
        <f t="shared" si="3"/>
        <v>51600</v>
      </c>
      <c r="R30" s="25" t="s">
        <v>77</v>
      </c>
      <c r="S30" s="25">
        <v>13750</v>
      </c>
      <c r="T30" s="25">
        <f>-SUM(T31:T36)</f>
        <v>-10713</v>
      </c>
      <c r="U30" s="25">
        <f>S30+T30</f>
        <v>3037</v>
      </c>
    </row>
    <row r="31" spans="1:21" x14ac:dyDescent="0.25">
      <c r="A31" s="10"/>
      <c r="B31" s="63">
        <v>42811</v>
      </c>
      <c r="C31" s="54">
        <v>0</v>
      </c>
      <c r="D31" s="55"/>
      <c r="E31" s="56" t="s">
        <v>78</v>
      </c>
      <c r="F31" s="57">
        <v>9041</v>
      </c>
      <c r="G31" s="57">
        <v>-6689</v>
      </c>
      <c r="H31" s="57">
        <v>2352</v>
      </c>
      <c r="I31" s="57">
        <v>1</v>
      </c>
      <c r="J31" s="48">
        <v>20000</v>
      </c>
      <c r="K31" s="58">
        <v>7</v>
      </c>
      <c r="L31" s="59">
        <f t="shared" si="0"/>
        <v>4200</v>
      </c>
      <c r="M31" s="59">
        <f t="shared" si="1"/>
        <v>4200</v>
      </c>
      <c r="N31" s="59">
        <f t="shared" si="2"/>
        <v>24200</v>
      </c>
      <c r="O31" s="60"/>
      <c r="P31" s="61">
        <f t="shared" si="3"/>
        <v>24200</v>
      </c>
      <c r="R31" s="25" t="s">
        <v>79</v>
      </c>
      <c r="S31" s="25"/>
      <c r="T31" s="25">
        <v>6885</v>
      </c>
      <c r="U31" s="62"/>
    </row>
    <row r="32" spans="1:21" x14ac:dyDescent="0.25">
      <c r="A32" s="10"/>
      <c r="B32" s="63">
        <v>42824</v>
      </c>
      <c r="C32" s="54">
        <v>0</v>
      </c>
      <c r="D32" s="45"/>
      <c r="E32" s="74" t="s">
        <v>80</v>
      </c>
      <c r="F32" s="64">
        <v>40246</v>
      </c>
      <c r="G32" s="64">
        <v>-7996</v>
      </c>
      <c r="H32" s="64">
        <v>32250</v>
      </c>
      <c r="I32" s="64">
        <v>2</v>
      </c>
      <c r="J32" s="48">
        <v>30000</v>
      </c>
      <c r="K32" s="58">
        <v>27</v>
      </c>
      <c r="L32" s="65">
        <f t="shared" si="0"/>
        <v>16200</v>
      </c>
      <c r="M32" s="65">
        <f t="shared" si="1"/>
        <v>16200</v>
      </c>
      <c r="N32" s="65">
        <f t="shared" si="2"/>
        <v>46200</v>
      </c>
      <c r="O32" s="60"/>
      <c r="P32" s="66">
        <f t="shared" si="3"/>
        <v>46200</v>
      </c>
      <c r="R32" s="25" t="s">
        <v>81</v>
      </c>
      <c r="S32" s="25"/>
      <c r="T32" s="25">
        <v>290</v>
      </c>
      <c r="U32" s="62"/>
    </row>
    <row r="33" spans="1:21" x14ac:dyDescent="0.25">
      <c r="A33" s="85"/>
      <c r="B33" s="63">
        <v>42818</v>
      </c>
      <c r="C33" s="54">
        <v>0</v>
      </c>
      <c r="D33" s="45"/>
      <c r="E33" s="56" t="s">
        <v>82</v>
      </c>
      <c r="F33" s="57">
        <v>19846</v>
      </c>
      <c r="G33" s="57">
        <v>-12477</v>
      </c>
      <c r="H33" s="57">
        <v>7369</v>
      </c>
      <c r="I33" s="57">
        <v>1</v>
      </c>
      <c r="J33" s="48">
        <v>20000</v>
      </c>
      <c r="K33" s="58">
        <v>13</v>
      </c>
      <c r="L33" s="59">
        <f t="shared" si="0"/>
        <v>7800</v>
      </c>
      <c r="M33" s="59">
        <f t="shared" si="1"/>
        <v>7800</v>
      </c>
      <c r="N33" s="59">
        <f t="shared" si="2"/>
        <v>27800</v>
      </c>
      <c r="O33" s="60"/>
      <c r="P33" s="61">
        <f t="shared" si="3"/>
        <v>27800</v>
      </c>
      <c r="R33" s="25" t="s">
        <v>83</v>
      </c>
      <c r="S33" s="25"/>
      <c r="T33" s="25">
        <v>1216</v>
      </c>
      <c r="U33" s="62"/>
    </row>
    <row r="34" spans="1:21" x14ac:dyDescent="0.25">
      <c r="A34" s="85"/>
      <c r="B34" s="63">
        <v>42818</v>
      </c>
      <c r="C34" s="54">
        <v>0</v>
      </c>
      <c r="D34" s="45"/>
      <c r="E34" s="56" t="s">
        <v>84</v>
      </c>
      <c r="F34" s="64">
        <v>131561</v>
      </c>
      <c r="G34" s="64">
        <v>-104809</v>
      </c>
      <c r="H34" s="64">
        <v>26752</v>
      </c>
      <c r="I34" s="64">
        <v>2</v>
      </c>
      <c r="J34" s="48">
        <v>30000</v>
      </c>
      <c r="K34" s="58">
        <v>53</v>
      </c>
      <c r="L34" s="65">
        <f t="shared" si="0"/>
        <v>31800</v>
      </c>
      <c r="M34" s="65">
        <f t="shared" si="1"/>
        <v>31800</v>
      </c>
      <c r="N34" s="65">
        <f t="shared" si="2"/>
        <v>61800</v>
      </c>
      <c r="O34" s="60"/>
      <c r="P34" s="66">
        <f t="shared" si="3"/>
        <v>61800</v>
      </c>
      <c r="R34" s="25" t="s">
        <v>85</v>
      </c>
      <c r="S34" s="25"/>
      <c r="T34" s="25">
        <v>1021</v>
      </c>
      <c r="U34" s="62"/>
    </row>
    <row r="35" spans="1:21" x14ac:dyDescent="0.25">
      <c r="A35" s="86"/>
      <c r="B35" s="63">
        <v>42823</v>
      </c>
      <c r="C35" s="54">
        <v>0</v>
      </c>
      <c r="D35" s="55"/>
      <c r="E35" s="74" t="s">
        <v>86</v>
      </c>
      <c r="F35" s="57">
        <v>130044</v>
      </c>
      <c r="G35" s="57">
        <v>-60752</v>
      </c>
      <c r="H35" s="57">
        <v>69292</v>
      </c>
      <c r="I35" s="57">
        <v>2</v>
      </c>
      <c r="J35" s="48">
        <v>30000</v>
      </c>
      <c r="K35" s="49">
        <v>92</v>
      </c>
      <c r="L35" s="59">
        <f t="shared" si="0"/>
        <v>55200</v>
      </c>
      <c r="M35" s="59">
        <f t="shared" si="1"/>
        <v>55200</v>
      </c>
      <c r="N35" s="59">
        <f t="shared" si="2"/>
        <v>85200</v>
      </c>
      <c r="O35" s="60"/>
      <c r="P35" s="61">
        <f t="shared" si="3"/>
        <v>85200</v>
      </c>
      <c r="R35" s="25" t="s">
        <v>87</v>
      </c>
      <c r="S35" s="25"/>
      <c r="T35" s="25">
        <v>254</v>
      </c>
      <c r="U35" s="62"/>
    </row>
    <row r="36" spans="1:21" x14ac:dyDescent="0.25">
      <c r="A36" s="76" t="s">
        <v>58</v>
      </c>
      <c r="B36" s="63">
        <v>42828</v>
      </c>
      <c r="C36" s="54">
        <v>0</v>
      </c>
      <c r="D36" s="55"/>
      <c r="E36" s="56" t="s">
        <v>88</v>
      </c>
      <c r="F36" s="57">
        <v>29393</v>
      </c>
      <c r="G36" s="57">
        <v>-15145</v>
      </c>
      <c r="H36" s="57">
        <v>14248</v>
      </c>
      <c r="I36" s="57">
        <v>1</v>
      </c>
      <c r="J36" s="48">
        <v>20000</v>
      </c>
      <c r="K36" s="58">
        <v>9</v>
      </c>
      <c r="L36" s="59">
        <f t="shared" si="0"/>
        <v>5400</v>
      </c>
      <c r="M36" s="59">
        <f t="shared" si="1"/>
        <v>5400</v>
      </c>
      <c r="N36" s="59">
        <f t="shared" si="2"/>
        <v>25400</v>
      </c>
      <c r="O36" s="87">
        <v>14988</v>
      </c>
      <c r="P36" s="61">
        <f t="shared" si="3"/>
        <v>10412</v>
      </c>
      <c r="R36" s="25" t="s">
        <v>89</v>
      </c>
      <c r="S36" s="25"/>
      <c r="T36" s="25">
        <v>1047</v>
      </c>
      <c r="U36" s="62"/>
    </row>
    <row r="37" spans="1:21" x14ac:dyDescent="0.25">
      <c r="A37" s="10"/>
      <c r="B37" s="63">
        <v>42822</v>
      </c>
      <c r="C37" s="54">
        <v>0</v>
      </c>
      <c r="D37" s="55"/>
      <c r="E37" s="74" t="s">
        <v>90</v>
      </c>
      <c r="F37" s="57">
        <v>144170</v>
      </c>
      <c r="G37" s="57">
        <v>-71197</v>
      </c>
      <c r="H37" s="57">
        <v>72973</v>
      </c>
      <c r="I37" s="57">
        <v>2</v>
      </c>
      <c r="J37" s="48">
        <v>30000</v>
      </c>
      <c r="K37" s="58">
        <v>86</v>
      </c>
      <c r="L37" s="59">
        <f t="shared" si="0"/>
        <v>51600</v>
      </c>
      <c r="M37" s="59">
        <f t="shared" si="1"/>
        <v>51600</v>
      </c>
      <c r="N37" s="59">
        <f t="shared" si="2"/>
        <v>81600</v>
      </c>
      <c r="O37" s="60"/>
      <c r="P37" s="61">
        <f t="shared" si="3"/>
        <v>81600</v>
      </c>
      <c r="R37" s="25"/>
      <c r="S37" s="25"/>
      <c r="T37" s="25"/>
      <c r="U37" s="25"/>
    </row>
    <row r="38" spans="1:21" x14ac:dyDescent="0.25">
      <c r="A38" s="76" t="s">
        <v>58</v>
      </c>
      <c r="B38" s="63">
        <v>42824</v>
      </c>
      <c r="C38" s="54">
        <v>0</v>
      </c>
      <c r="D38" s="55"/>
      <c r="E38" s="74" t="s">
        <v>91</v>
      </c>
      <c r="F38" s="57">
        <v>11988</v>
      </c>
      <c r="G38" s="57">
        <v>-8355</v>
      </c>
      <c r="H38" s="57">
        <v>3633</v>
      </c>
      <c r="I38" s="57">
        <v>1</v>
      </c>
      <c r="J38" s="48">
        <v>20000</v>
      </c>
      <c r="K38" s="58">
        <v>12</v>
      </c>
      <c r="L38" s="59">
        <f t="shared" si="0"/>
        <v>7200</v>
      </c>
      <c r="M38" s="59">
        <f t="shared" si="1"/>
        <v>7200</v>
      </c>
      <c r="N38" s="59">
        <f t="shared" si="2"/>
        <v>27200</v>
      </c>
      <c r="O38" s="60"/>
      <c r="P38" s="61">
        <f t="shared" si="3"/>
        <v>27200</v>
      </c>
      <c r="R38" s="25" t="s">
        <v>92</v>
      </c>
      <c r="S38" s="25">
        <v>48376</v>
      </c>
      <c r="T38" s="25">
        <f>-SUM(T39:T42)</f>
        <v>-39663</v>
      </c>
      <c r="U38" s="25">
        <f>S38+T38</f>
        <v>8713</v>
      </c>
    </row>
    <row r="39" spans="1:21" x14ac:dyDescent="0.25">
      <c r="A39" s="83"/>
      <c r="B39" s="63">
        <v>42802</v>
      </c>
      <c r="C39" s="54">
        <v>0</v>
      </c>
      <c r="D39" s="55"/>
      <c r="E39" s="56" t="s">
        <v>93</v>
      </c>
      <c r="F39" s="57">
        <v>17866</v>
      </c>
      <c r="G39" s="57">
        <v>-9989</v>
      </c>
      <c r="H39" s="57">
        <v>7877</v>
      </c>
      <c r="I39" s="57">
        <v>1</v>
      </c>
      <c r="J39" s="48">
        <v>20000</v>
      </c>
      <c r="K39" s="58">
        <v>12</v>
      </c>
      <c r="L39" s="59">
        <f t="shared" si="0"/>
        <v>7200</v>
      </c>
      <c r="M39" s="59">
        <f t="shared" si="1"/>
        <v>7200</v>
      </c>
      <c r="N39" s="59">
        <f t="shared" si="2"/>
        <v>27200</v>
      </c>
      <c r="O39" s="88"/>
      <c r="P39" s="61">
        <f t="shared" si="3"/>
        <v>27200</v>
      </c>
      <c r="R39" s="25" t="s">
        <v>94</v>
      </c>
      <c r="S39" s="25"/>
      <c r="T39" s="25">
        <v>37775</v>
      </c>
      <c r="U39" s="62"/>
    </row>
    <row r="40" spans="1:21" x14ac:dyDescent="0.25">
      <c r="A40" s="69"/>
      <c r="B40" s="63">
        <v>42810</v>
      </c>
      <c r="C40" s="54">
        <v>0</v>
      </c>
      <c r="D40" s="55"/>
      <c r="E40" s="74" t="s">
        <v>95</v>
      </c>
      <c r="F40" s="64">
        <v>32937</v>
      </c>
      <c r="G40" s="64">
        <v>-8032</v>
      </c>
      <c r="H40" s="64">
        <v>24905</v>
      </c>
      <c r="I40" s="64">
        <v>2</v>
      </c>
      <c r="J40" s="48">
        <v>30000</v>
      </c>
      <c r="K40" s="58">
        <v>20</v>
      </c>
      <c r="L40" s="65">
        <f t="shared" si="0"/>
        <v>12000</v>
      </c>
      <c r="M40" s="65">
        <f t="shared" si="1"/>
        <v>12000</v>
      </c>
      <c r="N40" s="65">
        <f t="shared" si="2"/>
        <v>42000</v>
      </c>
      <c r="O40" s="88"/>
      <c r="P40" s="66">
        <f t="shared" si="3"/>
        <v>42000</v>
      </c>
      <c r="R40" s="25" t="s">
        <v>96</v>
      </c>
      <c r="S40" s="25"/>
      <c r="T40" s="25">
        <v>107</v>
      </c>
      <c r="U40" s="62"/>
    </row>
    <row r="41" spans="1:21" x14ac:dyDescent="0.25">
      <c r="A41" s="69"/>
      <c r="B41" s="63">
        <v>42800</v>
      </c>
      <c r="C41" s="54">
        <v>0</v>
      </c>
      <c r="D41" s="45"/>
      <c r="E41" s="56" t="s">
        <v>97</v>
      </c>
      <c r="F41" s="57">
        <v>16383</v>
      </c>
      <c r="G41" s="57">
        <v>-4493</v>
      </c>
      <c r="H41" s="57">
        <v>11890</v>
      </c>
      <c r="I41" s="57">
        <v>1</v>
      </c>
      <c r="J41" s="48">
        <v>20000</v>
      </c>
      <c r="K41" s="58">
        <v>13</v>
      </c>
      <c r="L41" s="59">
        <f t="shared" si="0"/>
        <v>7800</v>
      </c>
      <c r="M41" s="59">
        <f t="shared" si="1"/>
        <v>7800</v>
      </c>
      <c r="N41" s="59">
        <f t="shared" si="2"/>
        <v>27800</v>
      </c>
      <c r="O41" s="60"/>
      <c r="P41" s="61">
        <f t="shared" si="3"/>
        <v>27800</v>
      </c>
      <c r="R41" s="25" t="s">
        <v>98</v>
      </c>
      <c r="S41" s="25"/>
      <c r="T41" s="25">
        <v>651</v>
      </c>
      <c r="U41" s="62"/>
    </row>
    <row r="42" spans="1:21" x14ac:dyDescent="0.25">
      <c r="A42" s="78" t="s">
        <v>99</v>
      </c>
      <c r="B42" s="63">
        <v>42810</v>
      </c>
      <c r="C42" s="54">
        <v>0</v>
      </c>
      <c r="D42" s="55"/>
      <c r="E42" s="56" t="s">
        <v>100</v>
      </c>
      <c r="F42" s="57">
        <v>4549</v>
      </c>
      <c r="G42" s="57">
        <v>-3179</v>
      </c>
      <c r="H42" s="57">
        <v>1370</v>
      </c>
      <c r="I42" s="57">
        <v>1</v>
      </c>
      <c r="J42" s="48">
        <v>20000</v>
      </c>
      <c r="K42" s="58">
        <v>5</v>
      </c>
      <c r="L42" s="59">
        <f t="shared" si="0"/>
        <v>3000</v>
      </c>
      <c r="M42" s="59">
        <f t="shared" si="1"/>
        <v>3000</v>
      </c>
      <c r="N42" s="59">
        <f t="shared" si="2"/>
        <v>23000</v>
      </c>
      <c r="O42" s="60"/>
      <c r="P42" s="61">
        <f t="shared" si="3"/>
        <v>23000</v>
      </c>
      <c r="R42" s="25" t="s">
        <v>101</v>
      </c>
      <c r="S42" s="25"/>
      <c r="T42" s="25">
        <v>1130</v>
      </c>
      <c r="U42" s="62"/>
    </row>
    <row r="43" spans="1:21" x14ac:dyDescent="0.25">
      <c r="A43" s="78" t="s">
        <v>102</v>
      </c>
      <c r="B43" s="63">
        <v>42823</v>
      </c>
      <c r="C43" s="54">
        <v>0</v>
      </c>
      <c r="D43" s="55"/>
      <c r="E43" s="74" t="s">
        <v>103</v>
      </c>
      <c r="F43" s="57">
        <v>76569</v>
      </c>
      <c r="G43" s="57">
        <v>-29668</v>
      </c>
      <c r="H43" s="57">
        <v>46901</v>
      </c>
      <c r="I43" s="57">
        <v>2</v>
      </c>
      <c r="J43" s="48">
        <v>30000</v>
      </c>
      <c r="K43" s="58">
        <v>46</v>
      </c>
      <c r="L43" s="59">
        <f t="shared" si="0"/>
        <v>27600</v>
      </c>
      <c r="M43" s="59">
        <f t="shared" si="1"/>
        <v>27600</v>
      </c>
      <c r="N43" s="59">
        <f t="shared" si="2"/>
        <v>57600</v>
      </c>
      <c r="O43" s="60"/>
      <c r="P43" s="61">
        <f t="shared" si="3"/>
        <v>57600</v>
      </c>
      <c r="R43" s="25"/>
      <c r="S43" s="25"/>
      <c r="T43" s="25"/>
      <c r="U43" s="25"/>
    </row>
    <row r="44" spans="1:21" x14ac:dyDescent="0.25">
      <c r="D44" s="89"/>
      <c r="E44" s="90"/>
      <c r="F44" s="57"/>
      <c r="G44" s="57"/>
      <c r="H44" s="57"/>
      <c r="I44" s="57"/>
      <c r="J44" s="57"/>
      <c r="K44" s="91"/>
      <c r="L44" s="57"/>
      <c r="M44" s="57"/>
      <c r="N44" s="92"/>
      <c r="O44" s="93"/>
      <c r="P44" s="94"/>
      <c r="R44" s="25" t="s">
        <v>104</v>
      </c>
      <c r="S44" s="25">
        <v>2022</v>
      </c>
      <c r="T44" s="25">
        <f>-T45</f>
        <v>-1031</v>
      </c>
      <c r="U44" s="25">
        <f>S44+T44</f>
        <v>991</v>
      </c>
    </row>
    <row r="45" spans="1:21" ht="16.5" thickBot="1" x14ac:dyDescent="0.3">
      <c r="A45" s="1" t="s">
        <v>105</v>
      </c>
      <c r="B45" s="1">
        <f>COUNTBLANK(B11:B43)</f>
        <v>0</v>
      </c>
      <c r="D45" s="89"/>
      <c r="E45" s="95" t="s">
        <v>106</v>
      </c>
      <c r="F45" s="96">
        <f>SUM(F11:F44)</f>
        <v>2059179</v>
      </c>
      <c r="G45" s="96">
        <f>SUM(G11:G44)</f>
        <v>-1331989</v>
      </c>
      <c r="H45" s="96">
        <f>SUM(F45:G45)</f>
        <v>727190</v>
      </c>
      <c r="I45" s="96"/>
      <c r="J45" s="97">
        <f>SUM(J11:J44)</f>
        <v>760000</v>
      </c>
      <c r="K45" s="98" t="s">
        <v>5</v>
      </c>
      <c r="L45" s="97">
        <f>SUM(L11:L44)</f>
        <v>756000</v>
      </c>
      <c r="M45" s="97">
        <f>SUM(M11:M44)</f>
        <v>756000</v>
      </c>
      <c r="N45" s="97">
        <f>SUM(N11:N43)</f>
        <v>1516000</v>
      </c>
      <c r="O45" s="97">
        <f>SUM(O11:O44)</f>
        <v>64055</v>
      </c>
      <c r="P45" s="99">
        <f>SUM(P11:P44)</f>
        <v>1451945</v>
      </c>
      <c r="R45" s="25" t="s">
        <v>107</v>
      </c>
      <c r="S45" s="25"/>
      <c r="T45" s="25">
        <v>1031</v>
      </c>
      <c r="U45" s="62"/>
    </row>
    <row r="46" spans="1:21" ht="16.5" thickTop="1" x14ac:dyDescent="0.25">
      <c r="D46" s="89"/>
      <c r="E46" s="100" t="s">
        <v>108</v>
      </c>
      <c r="R46" s="25"/>
      <c r="S46" s="25"/>
      <c r="T46" s="25"/>
      <c r="U46" s="25"/>
    </row>
    <row r="47" spans="1:21" x14ac:dyDescent="0.25">
      <c r="A47" s="1" t="s">
        <v>109</v>
      </c>
      <c r="B47" s="1">
        <f>COUNTIF(I11:I43,1)</f>
        <v>23</v>
      </c>
      <c r="D47" s="101">
        <v>1</v>
      </c>
      <c r="E47" s="25" t="s">
        <v>110</v>
      </c>
      <c r="F47" s="25"/>
      <c r="G47" s="25"/>
      <c r="H47" s="25"/>
      <c r="I47" s="25"/>
      <c r="J47" s="25"/>
      <c r="K47" s="25"/>
      <c r="N47" s="10"/>
      <c r="O47" s="1"/>
      <c r="R47" s="25" t="s">
        <v>111</v>
      </c>
      <c r="S47" s="25">
        <v>209233</v>
      </c>
      <c r="T47" s="25">
        <f>-SUM(T48:T52)</f>
        <v>-125038</v>
      </c>
      <c r="U47" s="25">
        <f>S47+T47</f>
        <v>84195</v>
      </c>
    </row>
    <row r="48" spans="1:21" x14ac:dyDescent="0.25">
      <c r="A48" s="1" t="s">
        <v>112</v>
      </c>
      <c r="B48" s="1">
        <f>COUNTIF(I11:I44,2)</f>
        <v>10</v>
      </c>
      <c r="D48" s="102"/>
      <c r="E48" s="25"/>
      <c r="F48" s="25"/>
      <c r="G48" s="25"/>
      <c r="H48" s="25"/>
      <c r="I48" s="25"/>
      <c r="J48" s="25"/>
      <c r="K48" s="25"/>
      <c r="N48" s="10"/>
      <c r="O48" s="1"/>
      <c r="R48" s="25" t="s">
        <v>113</v>
      </c>
      <c r="S48" s="25"/>
      <c r="T48" s="25">
        <v>97618</v>
      </c>
      <c r="U48" s="62"/>
    </row>
    <row r="49" spans="1:21" x14ac:dyDescent="0.25">
      <c r="A49" s="1" t="s">
        <v>114</v>
      </c>
      <c r="B49" s="103">
        <f>COUNTIF(I11:I45,3)</f>
        <v>0</v>
      </c>
      <c r="D49" s="102">
        <v>2</v>
      </c>
      <c r="E49" s="25" t="s">
        <v>115</v>
      </c>
      <c r="F49" s="25"/>
      <c r="G49" s="25"/>
      <c r="H49" s="25"/>
      <c r="I49" s="25"/>
      <c r="J49" s="25"/>
      <c r="K49" s="25"/>
      <c r="N49" s="10"/>
      <c r="O49" s="1"/>
      <c r="R49" s="25" t="s">
        <v>116</v>
      </c>
      <c r="S49" s="25"/>
      <c r="T49" s="25">
        <v>2196</v>
      </c>
      <c r="U49" s="62"/>
    </row>
    <row r="50" spans="1:21" x14ac:dyDescent="0.25">
      <c r="A50" s="1" t="s">
        <v>117</v>
      </c>
      <c r="B50" s="1">
        <f>SUM(B47:B49)</f>
        <v>33</v>
      </c>
      <c r="D50" s="102"/>
      <c r="E50" s="25"/>
      <c r="F50" s="25"/>
      <c r="G50" s="25"/>
      <c r="H50" s="25"/>
      <c r="I50" s="25"/>
      <c r="J50" s="25"/>
      <c r="K50" s="25"/>
      <c r="N50" s="10"/>
      <c r="O50" s="1"/>
      <c r="R50" s="25" t="s">
        <v>118</v>
      </c>
      <c r="S50" s="25"/>
      <c r="T50" s="25">
        <v>14106</v>
      </c>
      <c r="U50" s="62"/>
    </row>
    <row r="51" spans="1:21" x14ac:dyDescent="0.25">
      <c r="D51" s="104">
        <v>3</v>
      </c>
      <c r="E51" s="25" t="s">
        <v>119</v>
      </c>
      <c r="F51" s="25"/>
      <c r="G51" s="25"/>
      <c r="H51" s="25"/>
      <c r="I51" s="25"/>
      <c r="J51" s="25"/>
      <c r="K51" s="25"/>
      <c r="N51" s="10"/>
      <c r="O51" s="1"/>
      <c r="R51" s="25" t="s">
        <v>120</v>
      </c>
      <c r="S51" s="25"/>
      <c r="T51" s="25">
        <v>1648</v>
      </c>
      <c r="U51" s="62"/>
    </row>
    <row r="52" spans="1:21" x14ac:dyDescent="0.25">
      <c r="D52" s="102"/>
      <c r="E52" s="25" t="s">
        <v>121</v>
      </c>
      <c r="F52" s="25"/>
      <c r="G52" s="25"/>
      <c r="H52" s="25"/>
      <c r="I52" s="25"/>
      <c r="J52" s="25"/>
      <c r="K52" s="25"/>
      <c r="N52" s="10"/>
      <c r="O52" s="1"/>
      <c r="R52" s="25" t="s">
        <v>122</v>
      </c>
      <c r="S52" s="25"/>
      <c r="T52" s="25">
        <v>9470</v>
      </c>
      <c r="U52" s="62"/>
    </row>
    <row r="53" spans="1:21" x14ac:dyDescent="0.25">
      <c r="D53" s="102"/>
      <c r="E53" s="25"/>
      <c r="F53" s="25"/>
      <c r="G53" s="25"/>
      <c r="H53" s="25"/>
      <c r="I53" s="25"/>
      <c r="J53" s="25"/>
      <c r="K53" s="25"/>
      <c r="N53" s="10"/>
      <c r="O53" s="1"/>
      <c r="R53" s="25"/>
      <c r="S53" s="25"/>
      <c r="T53" s="25"/>
      <c r="U53" s="25"/>
    </row>
    <row r="54" spans="1:21" x14ac:dyDescent="0.25">
      <c r="D54" s="102">
        <v>4</v>
      </c>
      <c r="E54" s="71" t="s">
        <v>123</v>
      </c>
      <c r="F54" s="71"/>
      <c r="G54" s="71"/>
      <c r="H54" s="71"/>
      <c r="I54" s="71"/>
      <c r="J54" s="71"/>
      <c r="K54" s="71"/>
      <c r="N54" s="10"/>
      <c r="O54" s="1"/>
      <c r="R54" s="25" t="s">
        <v>124</v>
      </c>
      <c r="S54" s="25">
        <v>53829</v>
      </c>
      <c r="T54" s="25">
        <f>-SUM(T55:T58)</f>
        <v>-38957</v>
      </c>
      <c r="U54" s="25">
        <f>S54+T54</f>
        <v>14872</v>
      </c>
    </row>
    <row r="55" spans="1:21" x14ac:dyDescent="0.25">
      <c r="D55" s="102"/>
      <c r="E55" s="71" t="s">
        <v>125</v>
      </c>
      <c r="F55" s="71"/>
      <c r="G55" s="71"/>
      <c r="H55" s="71"/>
      <c r="I55" s="71"/>
      <c r="J55" s="71"/>
      <c r="K55" s="71"/>
      <c r="N55" s="10"/>
      <c r="O55" s="1"/>
      <c r="R55" s="25" t="s">
        <v>126</v>
      </c>
      <c r="S55" s="25"/>
      <c r="T55" s="25">
        <v>11301</v>
      </c>
      <c r="U55" s="62"/>
    </row>
    <row r="56" spans="1:21" x14ac:dyDescent="0.25">
      <c r="D56" s="102"/>
      <c r="E56" s="25"/>
      <c r="F56" s="25"/>
      <c r="G56" s="25"/>
      <c r="H56" s="25"/>
      <c r="I56" s="25"/>
      <c r="J56" s="25"/>
      <c r="K56" s="25"/>
      <c r="R56" s="25" t="s">
        <v>127</v>
      </c>
      <c r="S56" s="25"/>
      <c r="T56" s="25">
        <v>105</v>
      </c>
      <c r="U56" s="62"/>
    </row>
    <row r="57" spans="1:21" x14ac:dyDescent="0.25">
      <c r="D57" s="102">
        <v>5</v>
      </c>
      <c r="E57" s="102" t="s">
        <v>128</v>
      </c>
      <c r="F57" s="25"/>
      <c r="G57" s="25"/>
      <c r="H57" s="25"/>
      <c r="I57" s="25"/>
      <c r="J57" s="25"/>
      <c r="K57" s="25"/>
      <c r="R57" s="25" t="s">
        <v>129</v>
      </c>
      <c r="S57" s="25"/>
      <c r="T57" s="25">
        <v>26138</v>
      </c>
      <c r="U57" s="62"/>
    </row>
    <row r="58" spans="1:21" x14ac:dyDescent="0.25">
      <c r="D58" s="102"/>
      <c r="E58" s="102" t="s">
        <v>130</v>
      </c>
      <c r="F58" s="25"/>
      <c r="G58" s="25"/>
      <c r="H58" s="25"/>
      <c r="I58" s="25"/>
      <c r="J58" s="25"/>
      <c r="K58" s="25"/>
      <c r="R58" s="25" t="s">
        <v>131</v>
      </c>
      <c r="S58" s="25"/>
      <c r="T58" s="25">
        <v>1413</v>
      </c>
      <c r="U58" s="62"/>
    </row>
    <row r="59" spans="1:21" x14ac:dyDescent="0.25">
      <c r="D59" s="102"/>
      <c r="E59" s="102" t="s">
        <v>132</v>
      </c>
      <c r="F59" s="25"/>
      <c r="G59" s="25"/>
      <c r="H59" s="25"/>
      <c r="I59" s="25"/>
      <c r="J59" s="25"/>
      <c r="K59" s="25"/>
      <c r="R59" s="25"/>
      <c r="S59" s="25"/>
      <c r="T59" s="25"/>
      <c r="U59" s="25"/>
    </row>
    <row r="60" spans="1:21" x14ac:dyDescent="0.25">
      <c r="D60" s="102"/>
      <c r="E60" s="102" t="s">
        <v>133</v>
      </c>
      <c r="F60" s="25"/>
      <c r="G60" s="25"/>
      <c r="H60" s="25"/>
      <c r="I60" s="25"/>
      <c r="J60" s="25"/>
      <c r="K60" s="25"/>
      <c r="R60" s="25" t="s">
        <v>134</v>
      </c>
      <c r="S60" s="25">
        <v>29514</v>
      </c>
      <c r="T60" s="25">
        <f>-SUM(T61:T64)</f>
        <v>-15626</v>
      </c>
      <c r="U60" s="25">
        <f>S60+T60</f>
        <v>13888</v>
      </c>
    </row>
    <row r="61" spans="1:21" x14ac:dyDescent="0.25">
      <c r="D61" s="102"/>
      <c r="E61" s="102" t="s">
        <v>135</v>
      </c>
      <c r="F61" s="25"/>
      <c r="G61" s="25"/>
      <c r="H61" s="25"/>
      <c r="I61" s="25"/>
      <c r="J61" s="25"/>
      <c r="K61" s="25"/>
      <c r="R61" s="25" t="s">
        <v>136</v>
      </c>
      <c r="S61" s="25"/>
      <c r="T61" s="25">
        <v>10315</v>
      </c>
      <c r="U61" s="62"/>
    </row>
    <row r="62" spans="1:21" x14ac:dyDescent="0.25">
      <c r="D62" s="102"/>
      <c r="E62" s="102" t="s">
        <v>137</v>
      </c>
      <c r="F62" s="25"/>
      <c r="G62" s="25"/>
      <c r="H62" s="25"/>
      <c r="I62" s="25"/>
      <c r="J62" s="25"/>
      <c r="K62" s="25"/>
      <c r="R62" s="25" t="s">
        <v>138</v>
      </c>
      <c r="S62" s="25"/>
      <c r="T62" s="25">
        <v>2328</v>
      </c>
      <c r="U62" s="62"/>
    </row>
    <row r="63" spans="1:21" x14ac:dyDescent="0.25">
      <c r="D63" s="102"/>
      <c r="E63" s="102" t="s">
        <v>139</v>
      </c>
      <c r="F63" s="25"/>
      <c r="G63" s="25"/>
      <c r="H63" s="25"/>
      <c r="I63" s="25"/>
      <c r="J63" s="25"/>
      <c r="K63" s="25"/>
      <c r="R63" s="25" t="s">
        <v>140</v>
      </c>
      <c r="S63" s="25"/>
      <c r="T63" s="25">
        <v>1297</v>
      </c>
      <c r="U63" s="62"/>
    </row>
    <row r="64" spans="1:21" x14ac:dyDescent="0.25">
      <c r="D64" s="102"/>
      <c r="E64" s="102" t="s">
        <v>141</v>
      </c>
      <c r="F64" s="25"/>
      <c r="G64" s="25"/>
      <c r="H64" s="25"/>
      <c r="I64" s="25"/>
      <c r="J64" s="25"/>
      <c r="K64" s="25"/>
      <c r="R64" s="25" t="s">
        <v>142</v>
      </c>
      <c r="S64" s="25"/>
      <c r="T64" s="25">
        <v>1686</v>
      </c>
      <c r="U64" s="62"/>
    </row>
    <row r="65" spans="4:21" x14ac:dyDescent="0.25">
      <c r="D65" s="101"/>
      <c r="E65" s="102"/>
      <c r="F65" s="25"/>
      <c r="G65" s="25"/>
      <c r="H65" s="25"/>
      <c r="I65" s="25"/>
      <c r="J65" s="25"/>
      <c r="K65" s="25"/>
      <c r="R65" s="25"/>
      <c r="S65" s="25"/>
      <c r="T65" s="25"/>
      <c r="U65" s="25"/>
    </row>
    <row r="66" spans="4:21" x14ac:dyDescent="0.25">
      <c r="D66" s="101"/>
      <c r="E66" s="105" t="s">
        <v>143</v>
      </c>
      <c r="F66" s="25"/>
      <c r="G66" s="25"/>
      <c r="H66" s="25"/>
      <c r="I66" s="25"/>
      <c r="J66" s="25"/>
      <c r="K66" s="25"/>
      <c r="R66" s="25" t="s">
        <v>144</v>
      </c>
      <c r="S66" s="25">
        <v>4687</v>
      </c>
      <c r="T66" s="25">
        <f>-SUM(T67:T68)</f>
        <v>-3294</v>
      </c>
      <c r="U66" s="25">
        <f>S66+T66</f>
        <v>1393</v>
      </c>
    </row>
    <row r="67" spans="4:21" x14ac:dyDescent="0.25">
      <c r="D67" s="101"/>
      <c r="E67" s="105" t="s">
        <v>145</v>
      </c>
      <c r="F67" s="25"/>
      <c r="G67" s="25"/>
      <c r="H67" s="25"/>
      <c r="I67" s="25"/>
      <c r="J67" s="25"/>
      <c r="K67" s="25"/>
      <c r="R67" s="25" t="s">
        <v>146</v>
      </c>
      <c r="S67" s="25"/>
      <c r="T67" s="25">
        <v>2848</v>
      </c>
      <c r="U67" s="62"/>
    </row>
    <row r="68" spans="4:21" x14ac:dyDescent="0.25">
      <c r="D68" s="101"/>
      <c r="E68" s="25"/>
      <c r="F68" s="25"/>
      <c r="G68" s="25"/>
      <c r="H68" s="25"/>
      <c r="I68" s="25"/>
      <c r="J68" s="25"/>
      <c r="K68" s="25"/>
      <c r="R68" s="25" t="s">
        <v>147</v>
      </c>
      <c r="S68" s="25"/>
      <c r="T68" s="25">
        <v>446</v>
      </c>
      <c r="U68" s="62"/>
    </row>
    <row r="69" spans="4:21" x14ac:dyDescent="0.25">
      <c r="D69" s="101"/>
      <c r="E69" s="106" t="s">
        <v>148</v>
      </c>
      <c r="F69" s="68"/>
      <c r="G69" s="68"/>
      <c r="H69" s="68"/>
      <c r="I69" s="68"/>
      <c r="J69" s="68"/>
      <c r="K69" s="68"/>
      <c r="R69" s="25"/>
      <c r="S69" s="25"/>
      <c r="T69" s="25"/>
      <c r="U69" s="25"/>
    </row>
    <row r="70" spans="4:21" x14ac:dyDescent="0.25">
      <c r="R70" s="25" t="s">
        <v>149</v>
      </c>
      <c r="S70" s="25">
        <v>695</v>
      </c>
      <c r="T70" s="25">
        <f>-SUM(T71:T72)</f>
        <v>-93</v>
      </c>
      <c r="U70" s="25">
        <f>S70+T70</f>
        <v>602</v>
      </c>
    </row>
    <row r="71" spans="4:21" x14ac:dyDescent="0.25">
      <c r="D71" s="107">
        <v>6</v>
      </c>
      <c r="E71" s="108" t="s">
        <v>150</v>
      </c>
      <c r="R71" s="68" t="s">
        <v>151</v>
      </c>
      <c r="S71" s="68"/>
      <c r="T71" s="68">
        <v>0</v>
      </c>
      <c r="U71" s="62"/>
    </row>
    <row r="72" spans="4:21" x14ac:dyDescent="0.25">
      <c r="D72" s="107"/>
      <c r="E72" s="108" t="s">
        <v>152</v>
      </c>
      <c r="F72" s="109"/>
      <c r="G72" s="109"/>
      <c r="H72" s="109"/>
      <c r="I72" s="109"/>
      <c r="J72" s="109"/>
      <c r="K72" s="109"/>
      <c r="L72" s="109"/>
      <c r="M72" s="109"/>
      <c r="N72" s="109"/>
      <c r="O72" s="53"/>
      <c r="P72" s="53"/>
      <c r="R72" s="25" t="s">
        <v>153</v>
      </c>
      <c r="S72" s="25"/>
      <c r="T72" s="25">
        <v>93</v>
      </c>
      <c r="U72" s="62"/>
    </row>
    <row r="73" spans="4:21" x14ac:dyDescent="0.25">
      <c r="F73" s="109"/>
      <c r="G73" s="109"/>
      <c r="H73" s="109"/>
      <c r="I73" s="109"/>
      <c r="J73" s="109"/>
      <c r="K73" s="109"/>
      <c r="L73" s="109"/>
      <c r="M73" s="109"/>
      <c r="N73" s="109"/>
      <c r="O73" s="53"/>
      <c r="P73" s="53"/>
      <c r="R73" s="25"/>
      <c r="S73" s="25"/>
      <c r="T73" s="25"/>
      <c r="U73" s="25"/>
    </row>
    <row r="74" spans="4:21" x14ac:dyDescent="0.25">
      <c r="O74" s="109"/>
      <c r="R74" s="25" t="s">
        <v>154</v>
      </c>
      <c r="S74" s="25">
        <v>4894</v>
      </c>
      <c r="T74" s="25">
        <f>-SUM(T75:T76)</f>
        <v>-2797</v>
      </c>
      <c r="U74" s="25">
        <f>S74+T74</f>
        <v>2097</v>
      </c>
    </row>
    <row r="75" spans="4:21" x14ac:dyDescent="0.25">
      <c r="O75" s="109"/>
      <c r="R75" s="68" t="s">
        <v>155</v>
      </c>
      <c r="S75" s="68"/>
      <c r="T75" s="68">
        <v>0</v>
      </c>
      <c r="U75" s="62"/>
    </row>
    <row r="76" spans="4:21" x14ac:dyDescent="0.25">
      <c r="D76" s="69"/>
      <c r="E76" s="69"/>
      <c r="F76" s="53"/>
      <c r="G76" s="53"/>
      <c r="H76" s="53"/>
      <c r="I76" s="53"/>
      <c r="J76" s="53"/>
      <c r="K76" s="53"/>
      <c r="L76" s="53"/>
      <c r="M76" s="53"/>
      <c r="N76" s="53"/>
      <c r="R76" s="25" t="s">
        <v>156</v>
      </c>
      <c r="S76" s="25"/>
      <c r="T76" s="25">
        <v>2797</v>
      </c>
      <c r="U76" s="62"/>
    </row>
    <row r="77" spans="4:21" x14ac:dyDescent="0.25">
      <c r="D77" s="110"/>
      <c r="R77" s="25"/>
      <c r="S77" s="25"/>
      <c r="T77" s="25"/>
      <c r="U77" s="25"/>
    </row>
    <row r="78" spans="4:21" x14ac:dyDescent="0.25">
      <c r="D78" s="111"/>
      <c r="E78" s="110"/>
      <c r="R78" s="25" t="s">
        <v>157</v>
      </c>
      <c r="S78" s="25">
        <v>64727</v>
      </c>
      <c r="T78" s="25">
        <f>-SUM(T79:T83)</f>
        <v>-50898</v>
      </c>
      <c r="U78" s="25">
        <f>S78+T78</f>
        <v>13829</v>
      </c>
    </row>
    <row r="79" spans="4:21" x14ac:dyDescent="0.25">
      <c r="D79" s="110"/>
      <c r="E79" s="110"/>
      <c r="R79" s="25" t="s">
        <v>158</v>
      </c>
      <c r="S79" s="25"/>
      <c r="T79" s="25">
        <v>798</v>
      </c>
      <c r="U79" s="62"/>
    </row>
    <row r="80" spans="4:21" x14ac:dyDescent="0.25">
      <c r="D80" s="110"/>
      <c r="E80" s="110"/>
      <c r="R80" s="25" t="s">
        <v>159</v>
      </c>
      <c r="S80" s="25"/>
      <c r="T80" s="25">
        <v>11009</v>
      </c>
      <c r="U80" s="62"/>
    </row>
    <row r="81" spans="4:21" x14ac:dyDescent="0.25">
      <c r="D81" s="110"/>
      <c r="E81" s="110"/>
      <c r="R81" s="25" t="s">
        <v>160</v>
      </c>
      <c r="S81" s="25"/>
      <c r="T81" s="25">
        <v>2922</v>
      </c>
      <c r="U81" s="62"/>
    </row>
    <row r="82" spans="4:21" x14ac:dyDescent="0.25">
      <c r="R82" s="25" t="s">
        <v>161</v>
      </c>
      <c r="S82" s="25"/>
      <c r="T82" s="25">
        <v>2047</v>
      </c>
      <c r="U82" s="62"/>
    </row>
    <row r="83" spans="4:21" x14ac:dyDescent="0.25">
      <c r="R83" s="25" t="s">
        <v>162</v>
      </c>
      <c r="S83" s="25"/>
      <c r="T83" s="25">
        <v>34122</v>
      </c>
      <c r="U83" s="62"/>
    </row>
    <row r="84" spans="4:21" x14ac:dyDescent="0.25">
      <c r="R84" s="25"/>
      <c r="S84" s="25"/>
      <c r="T84" s="25"/>
      <c r="U84" s="25"/>
    </row>
    <row r="85" spans="4:21" x14ac:dyDescent="0.25">
      <c r="D85" s="110"/>
      <c r="E85" s="110"/>
      <c r="R85" s="25" t="s">
        <v>163</v>
      </c>
      <c r="S85" s="25">
        <v>20497</v>
      </c>
      <c r="T85" s="25">
        <f>-SUM(T86:T90)</f>
        <v>-13329</v>
      </c>
      <c r="U85" s="25">
        <f>S85+T85</f>
        <v>7168</v>
      </c>
    </row>
    <row r="86" spans="4:21" x14ac:dyDescent="0.25">
      <c r="D86" s="110"/>
      <c r="E86" s="110"/>
      <c r="R86" s="68" t="s">
        <v>164</v>
      </c>
      <c r="S86" s="68"/>
      <c r="T86" s="68">
        <v>0</v>
      </c>
      <c r="U86" s="62"/>
    </row>
    <row r="87" spans="4:21" x14ac:dyDescent="0.25">
      <c r="D87" s="110"/>
      <c r="R87" s="25" t="s">
        <v>165</v>
      </c>
      <c r="S87" s="25"/>
      <c r="T87" s="25">
        <v>996</v>
      </c>
      <c r="U87" s="62"/>
    </row>
    <row r="88" spans="4:21" x14ac:dyDescent="0.25">
      <c r="D88" s="110"/>
      <c r="E88" s="110"/>
      <c r="R88" s="25" t="s">
        <v>166</v>
      </c>
      <c r="S88" s="25"/>
      <c r="T88" s="25">
        <v>1489</v>
      </c>
      <c r="U88" s="62"/>
    </row>
    <row r="89" spans="4:21" x14ac:dyDescent="0.25">
      <c r="D89" s="110"/>
      <c r="E89" s="110"/>
      <c r="R89" s="25" t="s">
        <v>167</v>
      </c>
      <c r="S89" s="25"/>
      <c r="T89" s="25">
        <v>8029</v>
      </c>
      <c r="U89" s="62"/>
    </row>
    <row r="90" spans="4:21" x14ac:dyDescent="0.25">
      <c r="D90" s="110"/>
      <c r="E90" s="110"/>
      <c r="R90" s="25" t="s">
        <v>168</v>
      </c>
      <c r="S90" s="25"/>
      <c r="T90" s="25">
        <v>2815</v>
      </c>
      <c r="U90" s="62"/>
    </row>
    <row r="91" spans="4:21" x14ac:dyDescent="0.25">
      <c r="D91" s="110"/>
      <c r="E91" s="110"/>
      <c r="R91" s="25"/>
      <c r="S91" s="25"/>
      <c r="T91" s="25"/>
      <c r="U91" s="25"/>
    </row>
    <row r="92" spans="4:21" x14ac:dyDescent="0.25">
      <c r="D92" s="110"/>
      <c r="E92" s="110"/>
      <c r="R92" s="25"/>
      <c r="S92" s="25"/>
      <c r="T92" s="25"/>
      <c r="U92" s="25"/>
    </row>
    <row r="93" spans="4:21" x14ac:dyDescent="0.25">
      <c r="D93" s="110"/>
      <c r="E93" s="110"/>
      <c r="R93" s="25"/>
      <c r="S93" s="25"/>
      <c r="T93" s="25"/>
      <c r="U93" s="25"/>
    </row>
    <row r="94" spans="4:21" x14ac:dyDescent="0.25">
      <c r="D94" s="110"/>
      <c r="E94" s="110"/>
      <c r="R94" s="25" t="s">
        <v>169</v>
      </c>
      <c r="S94" s="25">
        <v>17950</v>
      </c>
      <c r="T94" s="25">
        <f>-T95</f>
        <v>0</v>
      </c>
      <c r="U94" s="25">
        <f>S94+T94</f>
        <v>17950</v>
      </c>
    </row>
    <row r="95" spans="4:21" x14ac:dyDescent="0.25">
      <c r="D95" s="110"/>
      <c r="E95" s="110"/>
      <c r="R95" s="25" t="s">
        <v>170</v>
      </c>
      <c r="S95" s="25"/>
      <c r="T95" s="25"/>
      <c r="U95" s="25"/>
    </row>
    <row r="96" spans="4:21" x14ac:dyDescent="0.25">
      <c r="R96" s="25"/>
      <c r="S96" s="25"/>
      <c r="T96" s="25"/>
      <c r="U96" s="25"/>
    </row>
    <row r="97" spans="18:21" x14ac:dyDescent="0.25">
      <c r="R97" s="25" t="s">
        <v>171</v>
      </c>
      <c r="S97" s="25">
        <v>25095</v>
      </c>
      <c r="T97" s="25">
        <f>-SUM(T98:T99)</f>
        <v>-16519</v>
      </c>
      <c r="U97" s="25">
        <f>S97+T97</f>
        <v>8576</v>
      </c>
    </row>
    <row r="98" spans="18:21" x14ac:dyDescent="0.25">
      <c r="R98" s="25" t="s">
        <v>172</v>
      </c>
      <c r="S98" s="25"/>
      <c r="T98" s="25">
        <v>14855</v>
      </c>
      <c r="U98" s="62"/>
    </row>
    <row r="99" spans="18:21" x14ac:dyDescent="0.25">
      <c r="R99" s="25" t="s">
        <v>173</v>
      </c>
      <c r="S99" s="25"/>
      <c r="T99" s="25">
        <v>1664</v>
      </c>
      <c r="U99" s="62"/>
    </row>
    <row r="100" spans="18:21" x14ac:dyDescent="0.25">
      <c r="R100" s="25"/>
      <c r="S100" s="25"/>
      <c r="T100" s="25"/>
      <c r="U100" s="25"/>
    </row>
    <row r="101" spans="18:21" x14ac:dyDescent="0.25">
      <c r="R101" s="25" t="s">
        <v>174</v>
      </c>
      <c r="S101" s="25">
        <v>71492</v>
      </c>
      <c r="T101" s="25">
        <f>-T102</f>
        <v>-21678</v>
      </c>
      <c r="U101" s="25">
        <f>S101+T101</f>
        <v>49814</v>
      </c>
    </row>
    <row r="102" spans="18:21" x14ac:dyDescent="0.25">
      <c r="R102" s="25" t="s">
        <v>175</v>
      </c>
      <c r="S102" s="25"/>
      <c r="T102" s="25">
        <v>21678</v>
      </c>
      <c r="U102" s="62"/>
    </row>
    <row r="103" spans="18:21" x14ac:dyDescent="0.25">
      <c r="R103" s="25"/>
      <c r="S103" s="25"/>
      <c r="T103" s="25"/>
      <c r="U103" s="25"/>
    </row>
    <row r="104" spans="18:21" x14ac:dyDescent="0.25">
      <c r="R104" s="25"/>
      <c r="S104" s="25"/>
      <c r="T104" s="25"/>
      <c r="U104" s="25"/>
    </row>
    <row r="105" spans="18:21" x14ac:dyDescent="0.25">
      <c r="R105" s="25"/>
      <c r="S105" s="25"/>
      <c r="T105" s="25"/>
      <c r="U105" s="25"/>
    </row>
    <row r="106" spans="18:21" x14ac:dyDescent="0.25">
      <c r="R106" s="25" t="s">
        <v>176</v>
      </c>
      <c r="S106" s="25">
        <v>4881</v>
      </c>
      <c r="T106" s="25">
        <f>-T107</f>
        <v>-314</v>
      </c>
      <c r="U106" s="25">
        <f>S106+T106</f>
        <v>4567</v>
      </c>
    </row>
    <row r="107" spans="18:21" x14ac:dyDescent="0.25">
      <c r="R107" s="25" t="s">
        <v>177</v>
      </c>
      <c r="S107" s="25"/>
      <c r="T107" s="25">
        <v>314</v>
      </c>
      <c r="U107" s="62"/>
    </row>
    <row r="108" spans="18:21" x14ac:dyDescent="0.25">
      <c r="R108" s="25"/>
      <c r="S108" s="25"/>
      <c r="T108" s="25"/>
      <c r="U108" s="25"/>
    </row>
    <row r="109" spans="18:21" x14ac:dyDescent="0.25">
      <c r="R109" s="25" t="s">
        <v>178</v>
      </c>
      <c r="S109" s="25">
        <v>63797</v>
      </c>
      <c r="T109" s="25">
        <f>-SUM(T110:T112)</f>
        <v>-33919</v>
      </c>
      <c r="U109" s="25">
        <f>S109+T109</f>
        <v>29878</v>
      </c>
    </row>
    <row r="110" spans="18:21" x14ac:dyDescent="0.25">
      <c r="R110" s="25" t="s">
        <v>179</v>
      </c>
      <c r="S110" s="25"/>
      <c r="T110" s="25">
        <v>2842</v>
      </c>
      <c r="U110" s="62"/>
    </row>
    <row r="111" spans="18:21" x14ac:dyDescent="0.25">
      <c r="R111" s="25" t="s">
        <v>180</v>
      </c>
      <c r="S111" s="25"/>
      <c r="T111" s="25">
        <v>30403</v>
      </c>
      <c r="U111" s="62"/>
    </row>
    <row r="112" spans="18:21" x14ac:dyDescent="0.25">
      <c r="R112" s="25" t="s">
        <v>181</v>
      </c>
      <c r="S112" s="25"/>
      <c r="T112" s="25">
        <v>674</v>
      </c>
      <c r="U112" s="62"/>
    </row>
    <row r="113" spans="18:21" x14ac:dyDescent="0.25">
      <c r="R113" s="25"/>
      <c r="S113" s="25"/>
      <c r="T113" s="25"/>
      <c r="U113" s="25"/>
    </row>
    <row r="114" spans="18:21" x14ac:dyDescent="0.25">
      <c r="R114" s="25" t="s">
        <v>182</v>
      </c>
      <c r="S114" s="25">
        <v>9041</v>
      </c>
      <c r="T114" s="25">
        <f>-SUM(T115:T118)</f>
        <v>-6689</v>
      </c>
      <c r="U114" s="25">
        <f>S114+T114</f>
        <v>2352</v>
      </c>
    </row>
    <row r="115" spans="18:21" x14ac:dyDescent="0.25">
      <c r="R115" s="25" t="s">
        <v>183</v>
      </c>
      <c r="S115" s="25"/>
      <c r="T115" s="25">
        <v>1042</v>
      </c>
      <c r="U115" s="62"/>
    </row>
    <row r="116" spans="18:21" x14ac:dyDescent="0.25">
      <c r="R116" s="25" t="s">
        <v>184</v>
      </c>
      <c r="S116" s="25"/>
      <c r="T116" s="25">
        <v>5363</v>
      </c>
      <c r="U116" s="62"/>
    </row>
    <row r="117" spans="18:21" x14ac:dyDescent="0.25">
      <c r="R117" s="25" t="s">
        <v>185</v>
      </c>
      <c r="S117" s="25"/>
      <c r="T117" s="25">
        <v>216</v>
      </c>
      <c r="U117" s="62"/>
    </row>
    <row r="118" spans="18:21" x14ac:dyDescent="0.25">
      <c r="R118" s="71" t="s">
        <v>186</v>
      </c>
      <c r="S118" s="71"/>
      <c r="T118" s="71">
        <v>68</v>
      </c>
      <c r="U118" s="62"/>
    </row>
    <row r="119" spans="18:21" x14ac:dyDescent="0.25">
      <c r="R119" s="25"/>
      <c r="S119" s="25"/>
      <c r="T119" s="25"/>
      <c r="U119" s="25"/>
    </row>
    <row r="120" spans="18:21" x14ac:dyDescent="0.25">
      <c r="R120" s="25" t="s">
        <v>187</v>
      </c>
      <c r="S120" s="25">
        <v>40246</v>
      </c>
      <c r="T120" s="25">
        <f>-SUM(T121:T122)</f>
        <v>-7996</v>
      </c>
      <c r="U120" s="25">
        <f>S120+T120</f>
        <v>32250</v>
      </c>
    </row>
    <row r="121" spans="18:21" x14ac:dyDescent="0.25">
      <c r="R121" s="25" t="s">
        <v>188</v>
      </c>
      <c r="S121" s="25"/>
      <c r="T121" s="25">
        <v>1022</v>
      </c>
      <c r="U121" s="62"/>
    </row>
    <row r="122" spans="18:21" x14ac:dyDescent="0.25">
      <c r="R122" s="71" t="s">
        <v>189</v>
      </c>
      <c r="S122" s="71"/>
      <c r="T122" s="72">
        <v>6974</v>
      </c>
      <c r="U122" s="62"/>
    </row>
    <row r="123" spans="18:21" x14ac:dyDescent="0.25">
      <c r="R123" s="25"/>
      <c r="S123" s="25"/>
      <c r="T123" s="25"/>
      <c r="U123" s="25"/>
    </row>
    <row r="124" spans="18:21" x14ac:dyDescent="0.25">
      <c r="R124" s="25" t="s">
        <v>190</v>
      </c>
      <c r="S124" s="25">
        <v>19846</v>
      </c>
      <c r="T124" s="25">
        <f>-SUM(T125:T129)</f>
        <v>-12477</v>
      </c>
      <c r="U124" s="25">
        <f>S124+T124</f>
        <v>7369</v>
      </c>
    </row>
    <row r="125" spans="18:21" x14ac:dyDescent="0.25">
      <c r="R125" s="68" t="s">
        <v>191</v>
      </c>
      <c r="S125" s="68"/>
      <c r="T125" s="68">
        <v>0</v>
      </c>
      <c r="U125" s="62"/>
    </row>
    <row r="126" spans="18:21" x14ac:dyDescent="0.25">
      <c r="R126" s="25" t="s">
        <v>192</v>
      </c>
      <c r="S126" s="25"/>
      <c r="T126" s="25">
        <v>12280</v>
      </c>
      <c r="U126" s="62"/>
    </row>
    <row r="127" spans="18:21" x14ac:dyDescent="0.25">
      <c r="R127" s="68" t="s">
        <v>193</v>
      </c>
      <c r="S127" s="68"/>
      <c r="T127" s="68">
        <v>0</v>
      </c>
      <c r="U127" s="62"/>
    </row>
    <row r="128" spans="18:21" x14ac:dyDescent="0.25">
      <c r="R128" s="68" t="s">
        <v>194</v>
      </c>
      <c r="S128" s="68"/>
      <c r="T128" s="68">
        <v>0</v>
      </c>
      <c r="U128" s="62"/>
    </row>
    <row r="129" spans="18:21" x14ac:dyDescent="0.25">
      <c r="R129" s="25" t="s">
        <v>195</v>
      </c>
      <c r="S129" s="25"/>
      <c r="T129" s="25">
        <v>197</v>
      </c>
      <c r="U129" s="62"/>
    </row>
    <row r="130" spans="18:21" x14ac:dyDescent="0.25">
      <c r="R130" s="25"/>
      <c r="S130" s="25"/>
      <c r="T130" s="25"/>
      <c r="U130" s="25"/>
    </row>
    <row r="131" spans="18:21" x14ac:dyDescent="0.25">
      <c r="R131" s="25" t="s">
        <v>196</v>
      </c>
      <c r="S131" s="25">
        <v>131561</v>
      </c>
      <c r="T131" s="25">
        <f>-SUM(T132:T137)+535</f>
        <v>-104809</v>
      </c>
      <c r="U131" s="25">
        <f>S131+T131</f>
        <v>26752</v>
      </c>
    </row>
    <row r="132" spans="18:21" x14ac:dyDescent="0.25">
      <c r="R132" s="25" t="s">
        <v>197</v>
      </c>
      <c r="S132" s="25"/>
      <c r="T132" s="25">
        <v>8320</v>
      </c>
      <c r="U132" s="62"/>
    </row>
    <row r="133" spans="18:21" x14ac:dyDescent="0.25">
      <c r="R133" s="71" t="s">
        <v>198</v>
      </c>
      <c r="S133" s="71"/>
      <c r="T133" s="72">
        <v>8329</v>
      </c>
      <c r="U133" s="62"/>
    </row>
    <row r="134" spans="18:21" x14ac:dyDescent="0.25">
      <c r="R134" s="25" t="s">
        <v>199</v>
      </c>
      <c r="S134" s="25"/>
      <c r="T134" s="25">
        <v>731</v>
      </c>
      <c r="U134" s="62"/>
    </row>
    <row r="135" spans="18:21" x14ac:dyDescent="0.25">
      <c r="R135" s="25" t="s">
        <v>200</v>
      </c>
      <c r="S135" s="25"/>
      <c r="T135" s="25">
        <v>250</v>
      </c>
      <c r="U135" s="62"/>
    </row>
    <row r="136" spans="18:21" x14ac:dyDescent="0.25">
      <c r="R136" s="25" t="s">
        <v>201</v>
      </c>
      <c r="S136" s="25"/>
      <c r="T136" s="25">
        <v>87521</v>
      </c>
      <c r="U136" s="62"/>
    </row>
    <row r="137" spans="18:21" x14ac:dyDescent="0.25">
      <c r="R137" s="25" t="s">
        <v>202</v>
      </c>
      <c r="S137" s="25"/>
      <c r="T137" s="25">
        <v>193</v>
      </c>
      <c r="U137" s="62"/>
    </row>
    <row r="138" spans="18:21" x14ac:dyDescent="0.25">
      <c r="R138" s="25"/>
      <c r="S138" s="25"/>
      <c r="T138" s="25"/>
      <c r="U138" s="25"/>
    </row>
    <row r="139" spans="18:21" x14ac:dyDescent="0.25">
      <c r="R139" s="25" t="s">
        <v>203</v>
      </c>
      <c r="S139" s="25">
        <v>130044</v>
      </c>
      <c r="T139" s="25">
        <f>-SUM(T140:T142)</f>
        <v>-60752</v>
      </c>
      <c r="U139" s="25">
        <f>S139+T139</f>
        <v>69292</v>
      </c>
    </row>
    <row r="140" spans="18:21" x14ac:dyDescent="0.25">
      <c r="R140" s="25" t="s">
        <v>204</v>
      </c>
      <c r="S140" s="25"/>
      <c r="T140" s="25">
        <v>45877</v>
      </c>
      <c r="U140" s="62"/>
    </row>
    <row r="141" spans="18:21" x14ac:dyDescent="0.25">
      <c r="R141" s="25" t="s">
        <v>205</v>
      </c>
      <c r="S141" s="25"/>
      <c r="T141" s="25">
        <v>8112</v>
      </c>
      <c r="U141" s="62"/>
    </row>
    <row r="142" spans="18:21" x14ac:dyDescent="0.25">
      <c r="R142" s="25" t="s">
        <v>206</v>
      </c>
      <c r="S142" s="25"/>
      <c r="T142" s="25">
        <v>6763</v>
      </c>
      <c r="U142" s="62"/>
    </row>
    <row r="143" spans="18:21" x14ac:dyDescent="0.25">
      <c r="R143" s="25"/>
      <c r="S143" s="25"/>
      <c r="T143" s="25"/>
      <c r="U143" s="25"/>
    </row>
    <row r="144" spans="18:21" x14ac:dyDescent="0.25">
      <c r="R144" s="25" t="s">
        <v>207</v>
      </c>
      <c r="S144" s="25">
        <v>29393</v>
      </c>
      <c r="T144" s="25">
        <f>-SUM(T145:T146)</f>
        <v>-15145</v>
      </c>
      <c r="U144" s="25">
        <f>S144+T144</f>
        <v>14248</v>
      </c>
    </row>
    <row r="145" spans="18:21" x14ac:dyDescent="0.25">
      <c r="R145" s="25" t="s">
        <v>208</v>
      </c>
      <c r="S145" s="25"/>
      <c r="T145" s="25">
        <v>1392</v>
      </c>
      <c r="U145" s="62"/>
    </row>
    <row r="146" spans="18:21" x14ac:dyDescent="0.25">
      <c r="R146" s="25" t="s">
        <v>209</v>
      </c>
      <c r="S146" s="25"/>
      <c r="T146" s="25">
        <v>13753</v>
      </c>
      <c r="U146" s="62"/>
    </row>
    <row r="147" spans="18:21" x14ac:dyDescent="0.25">
      <c r="R147" s="25"/>
      <c r="S147" s="25"/>
      <c r="T147" s="25"/>
      <c r="U147" s="25"/>
    </row>
    <row r="148" spans="18:21" x14ac:dyDescent="0.25">
      <c r="R148" s="25" t="s">
        <v>210</v>
      </c>
      <c r="S148" s="25">
        <v>144170</v>
      </c>
      <c r="T148" s="25">
        <f>-SUM(T149:T150)</f>
        <v>-71197</v>
      </c>
      <c r="U148" s="25">
        <f>S148+T148</f>
        <v>72973</v>
      </c>
    </row>
    <row r="149" spans="18:21" x14ac:dyDescent="0.25">
      <c r="R149" s="25" t="s">
        <v>211</v>
      </c>
      <c r="S149" s="25"/>
      <c r="T149" s="25">
        <v>67947</v>
      </c>
      <c r="U149" s="62"/>
    </row>
    <row r="150" spans="18:21" x14ac:dyDescent="0.25">
      <c r="R150" s="71" t="s">
        <v>212</v>
      </c>
      <c r="S150" s="71"/>
      <c r="T150" s="72">
        <v>3250</v>
      </c>
      <c r="U150" s="62"/>
    </row>
    <row r="151" spans="18:21" x14ac:dyDescent="0.25">
      <c r="R151" s="25"/>
      <c r="S151" s="25"/>
      <c r="T151" s="25"/>
      <c r="U151" s="25"/>
    </row>
    <row r="152" spans="18:21" x14ac:dyDescent="0.25">
      <c r="R152" s="25" t="s">
        <v>213</v>
      </c>
      <c r="S152" s="25">
        <v>11988</v>
      </c>
      <c r="T152" s="25">
        <f>-SUM(T153:T155)</f>
        <v>-8355</v>
      </c>
      <c r="U152" s="25">
        <f>S152+T152</f>
        <v>3633</v>
      </c>
    </row>
    <row r="153" spans="18:21" x14ac:dyDescent="0.25">
      <c r="R153" s="25" t="s">
        <v>214</v>
      </c>
      <c r="S153" s="25"/>
      <c r="T153" s="25">
        <v>6475</v>
      </c>
      <c r="U153" s="62"/>
    </row>
    <row r="154" spans="18:21" x14ac:dyDescent="0.25">
      <c r="R154" s="25" t="s">
        <v>215</v>
      </c>
      <c r="S154" s="25"/>
      <c r="T154" s="25">
        <v>449</v>
      </c>
      <c r="U154" s="62"/>
    </row>
    <row r="155" spans="18:21" x14ac:dyDescent="0.25">
      <c r="R155" s="25" t="s">
        <v>216</v>
      </c>
      <c r="S155" s="25"/>
      <c r="T155" s="25">
        <v>1431</v>
      </c>
      <c r="U155" s="62"/>
    </row>
    <row r="156" spans="18:21" x14ac:dyDescent="0.25">
      <c r="R156" s="25"/>
      <c r="S156" s="25"/>
      <c r="T156" s="25"/>
      <c r="U156" s="25"/>
    </row>
    <row r="157" spans="18:21" x14ac:dyDescent="0.25">
      <c r="R157" s="25" t="s">
        <v>217</v>
      </c>
      <c r="S157" s="25">
        <v>17866</v>
      </c>
      <c r="T157" s="25">
        <f>-SUM(T158:T159)</f>
        <v>-9989</v>
      </c>
      <c r="U157" s="25">
        <f>S157+T157</f>
        <v>7877</v>
      </c>
    </row>
    <row r="158" spans="18:21" x14ac:dyDescent="0.25">
      <c r="R158" s="25" t="s">
        <v>218</v>
      </c>
      <c r="S158" s="25"/>
      <c r="T158" s="25">
        <v>9051</v>
      </c>
      <c r="U158" s="62"/>
    </row>
    <row r="159" spans="18:21" x14ac:dyDescent="0.25">
      <c r="R159" s="25" t="s">
        <v>219</v>
      </c>
      <c r="S159" s="25"/>
      <c r="T159" s="25">
        <v>938</v>
      </c>
      <c r="U159" s="62"/>
    </row>
    <row r="160" spans="18:21" x14ac:dyDescent="0.25">
      <c r="R160" s="25"/>
      <c r="S160" s="25"/>
      <c r="T160" s="25"/>
      <c r="U160" s="25"/>
    </row>
    <row r="161" spans="18:21" x14ac:dyDescent="0.25">
      <c r="R161" s="25" t="s">
        <v>220</v>
      </c>
      <c r="S161" s="25">
        <v>32937</v>
      </c>
      <c r="T161" s="25">
        <f>-SUM(T162:T165)</f>
        <v>-8032</v>
      </c>
      <c r="U161" s="25">
        <f>S161+T161</f>
        <v>24905</v>
      </c>
    </row>
    <row r="162" spans="18:21" x14ac:dyDescent="0.25">
      <c r="R162" s="25" t="s">
        <v>221</v>
      </c>
      <c r="S162" s="25"/>
      <c r="T162" s="25">
        <v>5716</v>
      </c>
      <c r="U162" s="62"/>
    </row>
    <row r="163" spans="18:21" x14ac:dyDescent="0.25">
      <c r="R163" s="25" t="s">
        <v>222</v>
      </c>
      <c r="S163" s="25"/>
      <c r="T163" s="25">
        <v>477</v>
      </c>
      <c r="U163" s="62"/>
    </row>
    <row r="164" spans="18:21" x14ac:dyDescent="0.25">
      <c r="R164" s="25" t="s">
        <v>223</v>
      </c>
      <c r="S164" s="25"/>
      <c r="T164" s="25">
        <v>1770</v>
      </c>
      <c r="U164" s="62"/>
    </row>
    <row r="165" spans="18:21" x14ac:dyDescent="0.25">
      <c r="R165" s="25" t="s">
        <v>224</v>
      </c>
      <c r="S165" s="25"/>
      <c r="T165" s="25">
        <v>69</v>
      </c>
      <c r="U165" s="62"/>
    </row>
    <row r="166" spans="18:21" x14ac:dyDescent="0.25">
      <c r="R166" s="25"/>
      <c r="S166" s="25"/>
      <c r="T166" s="25"/>
      <c r="U166" s="25"/>
    </row>
    <row r="167" spans="18:21" x14ac:dyDescent="0.25">
      <c r="R167" s="25" t="s">
        <v>225</v>
      </c>
      <c r="S167" s="25">
        <v>16383</v>
      </c>
      <c r="T167" s="25">
        <f>-SUM(T168:T172)</f>
        <v>-4493</v>
      </c>
      <c r="U167" s="25">
        <f>S167+T167</f>
        <v>11890</v>
      </c>
    </row>
    <row r="168" spans="18:21" x14ac:dyDescent="0.25">
      <c r="R168" s="25" t="s">
        <v>226</v>
      </c>
      <c r="S168" s="25"/>
      <c r="T168" s="25">
        <v>1910</v>
      </c>
      <c r="U168" s="62"/>
    </row>
    <row r="169" spans="18:21" x14ac:dyDescent="0.25">
      <c r="R169" s="68" t="s">
        <v>227</v>
      </c>
      <c r="S169" s="68"/>
      <c r="T169" s="68">
        <v>0</v>
      </c>
      <c r="U169" s="62"/>
    </row>
    <row r="170" spans="18:21" x14ac:dyDescent="0.25">
      <c r="R170" s="68" t="s">
        <v>228</v>
      </c>
      <c r="S170" s="68"/>
      <c r="T170" s="68">
        <v>0</v>
      </c>
      <c r="U170" s="62"/>
    </row>
    <row r="171" spans="18:21" x14ac:dyDescent="0.25">
      <c r="R171" s="25" t="s">
        <v>229</v>
      </c>
      <c r="S171" s="25"/>
      <c r="T171" s="25">
        <v>1655</v>
      </c>
      <c r="U171" s="62"/>
    </row>
    <row r="172" spans="18:21" x14ac:dyDescent="0.25">
      <c r="R172" s="25" t="s">
        <v>230</v>
      </c>
      <c r="S172" s="25"/>
      <c r="T172" s="25">
        <v>928</v>
      </c>
      <c r="U172" s="62"/>
    </row>
    <row r="173" spans="18:21" x14ac:dyDescent="0.25">
      <c r="R173" s="25"/>
      <c r="S173" s="25"/>
      <c r="T173" s="25"/>
      <c r="U173" s="25"/>
    </row>
    <row r="174" spans="18:21" x14ac:dyDescent="0.25">
      <c r="R174" s="25" t="s">
        <v>231</v>
      </c>
      <c r="S174" s="25">
        <v>4549</v>
      </c>
      <c r="T174" s="25">
        <f>-SUM(T175:T178)</f>
        <v>-3179</v>
      </c>
      <c r="U174" s="25">
        <f>S174+T174</f>
        <v>1370</v>
      </c>
    </row>
    <row r="175" spans="18:21" x14ac:dyDescent="0.25">
      <c r="R175" s="25" t="s">
        <v>232</v>
      </c>
      <c r="S175" s="25"/>
      <c r="T175" s="25">
        <v>2980</v>
      </c>
      <c r="U175" s="62"/>
    </row>
    <row r="176" spans="18:21" x14ac:dyDescent="0.25">
      <c r="R176" s="71" t="s">
        <v>233</v>
      </c>
      <c r="S176" s="71"/>
      <c r="T176" s="71">
        <v>56</v>
      </c>
      <c r="U176" s="62"/>
    </row>
    <row r="177" spans="18:21" x14ac:dyDescent="0.25">
      <c r="R177" s="71" t="s">
        <v>234</v>
      </c>
      <c r="S177" s="71"/>
      <c r="T177" s="71">
        <v>143</v>
      </c>
      <c r="U177" s="62"/>
    </row>
    <row r="178" spans="18:21" x14ac:dyDescent="0.25">
      <c r="R178" s="68" t="s">
        <v>235</v>
      </c>
      <c r="S178" s="68"/>
      <c r="T178" s="68">
        <v>0</v>
      </c>
      <c r="U178" s="62"/>
    </row>
    <row r="179" spans="18:21" x14ac:dyDescent="0.25">
      <c r="R179" s="25"/>
      <c r="S179" s="25"/>
      <c r="T179" s="25"/>
      <c r="U179" s="25"/>
    </row>
    <row r="180" spans="18:21" x14ac:dyDescent="0.25">
      <c r="R180" s="25" t="s">
        <v>236</v>
      </c>
      <c r="S180" s="25">
        <v>76569</v>
      </c>
      <c r="T180" s="25">
        <f>-SUM(T181:T184)</f>
        <v>-29668</v>
      </c>
      <c r="U180" s="25">
        <f>S180+T180</f>
        <v>46901</v>
      </c>
    </row>
    <row r="181" spans="18:21" x14ac:dyDescent="0.25">
      <c r="R181" s="25" t="s">
        <v>237</v>
      </c>
      <c r="S181" s="25"/>
      <c r="T181" s="25">
        <v>7269</v>
      </c>
      <c r="U181" s="62"/>
    </row>
    <row r="182" spans="18:21" x14ac:dyDescent="0.25">
      <c r="R182" s="25" t="s">
        <v>238</v>
      </c>
      <c r="S182" s="25"/>
      <c r="T182" s="25">
        <v>3904</v>
      </c>
      <c r="U182" s="62"/>
    </row>
    <row r="183" spans="18:21" x14ac:dyDescent="0.25">
      <c r="R183" s="25" t="s">
        <v>239</v>
      </c>
      <c r="S183" s="25"/>
      <c r="T183" s="25">
        <v>14835</v>
      </c>
      <c r="U183" s="62"/>
    </row>
    <row r="184" spans="18:21" x14ac:dyDescent="0.25">
      <c r="R184" s="25" t="s">
        <v>240</v>
      </c>
      <c r="S184" s="25"/>
      <c r="T184" s="25">
        <v>3660</v>
      </c>
      <c r="U184" s="25"/>
    </row>
    <row r="185" spans="18:21" x14ac:dyDescent="0.25">
      <c r="R185" s="25"/>
      <c r="S185" s="25"/>
      <c r="T185" s="25"/>
      <c r="U185" s="25"/>
    </row>
    <row r="186" spans="18:21" ht="16.5" thickBot="1" x14ac:dyDescent="0.3">
      <c r="R186" s="112" t="s">
        <v>16</v>
      </c>
      <c r="S186" s="112">
        <f>SUM(S11:S184)</f>
        <v>2059179</v>
      </c>
      <c r="T186" s="112">
        <f>T11+T20+T26+T30+T38+T44+T47+T54+T60+T66+T70+T74+T78+T85+T97+T101+T106+T109+T114+T120+T124+T131+T139+T144+T148+T152+T157+T161+T167+T174+T180</f>
        <v>-1332278</v>
      </c>
      <c r="U186" s="112">
        <f>SUM(U11:U184)</f>
        <v>727190</v>
      </c>
    </row>
    <row r="187" spans="18:21" ht="16.5" thickTop="1" x14ac:dyDescent="0.25"/>
  </sheetData>
  <mergeCells count="3">
    <mergeCell ref="E3:O3"/>
    <mergeCell ref="E4:O4"/>
    <mergeCell ref="E5:O5"/>
  </mergeCells>
  <printOptions horizontalCentered="1"/>
  <pageMargins left="0" right="0" top="0.22" bottom="0.22" header="0.75" footer="0.39"/>
  <pageSetup paperSize="5" scale="80" orientation="landscape" r:id="rId1"/>
  <headerFooter alignWithMargins="0">
    <oddFooter>&amp;LPage &amp;P of &amp;N&amp;R&amp;"Arial,Bold"&amp;D
&amp;T</oddFooter>
  </headerFooter>
  <rowBreaks count="1" manualBreakCount="1">
    <brk id="4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Counties-2018</vt:lpstr>
      <vt:lpstr>'Counties-2018'!Print_Area</vt:lpstr>
      <vt:lpstr>'Counties-2018'!Print_Titles</vt:lpstr>
      <vt:lpstr>'Counties-2018'!Print_Titles_MI</vt:lpstr>
      <vt:lpstr>'Counties-2018'!TITLE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Suazo-Giles</dc:creator>
  <cp:lastModifiedBy>Brenda Suazo-Giles</cp:lastModifiedBy>
  <dcterms:created xsi:type="dcterms:W3CDTF">2017-08-25T17:33:37Z</dcterms:created>
  <dcterms:modified xsi:type="dcterms:W3CDTF">2017-08-25T17:36:22Z</dcterms:modified>
</cp:coreProperties>
</file>