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Q:\Budget and Finance Bureau\Special Projects\LEPF (protected info)\LEPF 2021-2022\Distributions\Final\Individual Spreadsheets\"/>
    </mc:Choice>
  </mc:AlternateContent>
  <xr:revisionPtr revIDLastSave="0" documentId="13_ncr:1_{C10C4FC5-59A8-4EBD-AA78-33A56ACD16B6}" xr6:coauthVersionLast="47" xr6:coauthVersionMax="47" xr10:uidLastSave="{00000000-0000-0000-0000-000000000000}"/>
  <bookViews>
    <workbookView xWindow="-108" yWindow="-108" windowWidth="23256" windowHeight="12576" xr2:uid="{CBFE9944-34B9-4336-B1A6-F0D9D9A6CB11}"/>
  </bookViews>
  <sheets>
    <sheet name="Counties-2022" sheetId="1" r:id="rId1"/>
  </sheets>
  <externalReferences>
    <externalReference r:id="rId2"/>
  </externalReferences>
  <definedNames>
    <definedName name="__123Graph_A" hidden="1">#REF!</definedName>
    <definedName name="__123Graph_C" hidden="1">#REF!</definedName>
    <definedName name="__123Graph_D" hidden="1">'[1]Muni-2003-04-DISTRIBUTION'!#REF!</definedName>
    <definedName name="__123Graph_E" hidden="1">#REF!</definedName>
    <definedName name="__123Graph_F" hidden="1">'[1]Muni-2003-04-DISTRIBUTION'!#REF!</definedName>
    <definedName name="__123Graph_X" hidden="1">#REF!</definedName>
    <definedName name="_Key1" hidden="1">#REF!</definedName>
    <definedName name="_Order1" hidden="1">255</definedName>
    <definedName name="_Sort" hidden="1">#REF!</definedName>
    <definedName name="_xlnm.Print_Area" localSheetId="0">'Counties-2022'!$D$1:$P$78</definedName>
    <definedName name="_xlnm.Print_Titles" localSheetId="0">'Counties-2022'!$4:$10</definedName>
    <definedName name="Print_Titles_MI" localSheetId="0">'Counties-2022'!$4:$10</definedName>
    <definedName name="TITLE" localSheetId="0">'Counties-2022'!$E$4:$P$6</definedName>
    <definedName name="TITL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89" i="1" l="1"/>
  <c r="T183" i="1"/>
  <c r="U183" i="1" s="1"/>
  <c r="U177" i="1"/>
  <c r="T177" i="1"/>
  <c r="T170" i="1"/>
  <c r="U170" i="1" s="1"/>
  <c r="T164" i="1"/>
  <c r="U164" i="1" s="1"/>
  <c r="T160" i="1"/>
  <c r="U160" i="1" s="1"/>
  <c r="U155" i="1"/>
  <c r="T155" i="1"/>
  <c r="T151" i="1"/>
  <c r="U151" i="1" s="1"/>
  <c r="T147" i="1"/>
  <c r="U147" i="1" s="1"/>
  <c r="T142" i="1"/>
  <c r="U142" i="1" s="1"/>
  <c r="U134" i="1"/>
  <c r="T134" i="1"/>
  <c r="T127" i="1"/>
  <c r="U127" i="1" s="1"/>
  <c r="T123" i="1"/>
  <c r="U123" i="1" s="1"/>
  <c r="T117" i="1"/>
  <c r="U117" i="1" s="1"/>
  <c r="U112" i="1"/>
  <c r="T112" i="1"/>
  <c r="T109" i="1"/>
  <c r="U109" i="1" s="1"/>
  <c r="T104" i="1"/>
  <c r="U104" i="1" s="1"/>
  <c r="T100" i="1"/>
  <c r="U100" i="1" s="1"/>
  <c r="U97" i="1"/>
  <c r="T97" i="1"/>
  <c r="T88" i="1"/>
  <c r="U88" i="1" s="1"/>
  <c r="T81" i="1"/>
  <c r="U81" i="1" s="1"/>
  <c r="T77" i="1"/>
  <c r="U77" i="1" s="1"/>
  <c r="U73" i="1"/>
  <c r="T73" i="1"/>
  <c r="T69" i="1"/>
  <c r="U69" i="1" s="1"/>
  <c r="T60" i="1"/>
  <c r="U60" i="1" s="1"/>
  <c r="T54" i="1"/>
  <c r="U54" i="1" s="1"/>
  <c r="B49" i="1"/>
  <c r="B48" i="1"/>
  <c r="U47" i="1"/>
  <c r="T47" i="1"/>
  <c r="B47" i="1"/>
  <c r="B50" i="1" s="1"/>
  <c r="O45" i="1"/>
  <c r="K45" i="1"/>
  <c r="J45" i="1"/>
  <c r="G45" i="1"/>
  <c r="F45" i="1"/>
  <c r="H45" i="1" s="1"/>
  <c r="B45" i="1"/>
  <c r="T44" i="1"/>
  <c r="U44" i="1" s="1"/>
  <c r="M43" i="1"/>
  <c r="N43" i="1" s="1"/>
  <c r="P43" i="1" s="1"/>
  <c r="L43" i="1"/>
  <c r="L42" i="1"/>
  <c r="M42" i="1" s="1"/>
  <c r="N42" i="1" s="1"/>
  <c r="P42" i="1" s="1"/>
  <c r="M41" i="1"/>
  <c r="N41" i="1" s="1"/>
  <c r="P41" i="1" s="1"/>
  <c r="L41" i="1"/>
  <c r="L40" i="1"/>
  <c r="M40" i="1" s="1"/>
  <c r="N40" i="1" s="1"/>
  <c r="P40" i="1" s="1"/>
  <c r="M39" i="1"/>
  <c r="N39" i="1" s="1"/>
  <c r="P39" i="1" s="1"/>
  <c r="L39" i="1"/>
  <c r="T38" i="1"/>
  <c r="U38" i="1" s="1"/>
  <c r="N38" i="1"/>
  <c r="P38" i="1" s="1"/>
  <c r="M38" i="1"/>
  <c r="L38" i="1"/>
  <c r="L37" i="1"/>
  <c r="M37" i="1" s="1"/>
  <c r="N37" i="1" s="1"/>
  <c r="P37" i="1" s="1"/>
  <c r="N36" i="1"/>
  <c r="P36" i="1" s="1"/>
  <c r="M36" i="1"/>
  <c r="L36" i="1"/>
  <c r="L35" i="1"/>
  <c r="M35" i="1" s="1"/>
  <c r="N35" i="1" s="1"/>
  <c r="P35" i="1" s="1"/>
  <c r="N34" i="1"/>
  <c r="P34" i="1" s="1"/>
  <c r="M34" i="1"/>
  <c r="L34" i="1"/>
  <c r="L33" i="1"/>
  <c r="M33" i="1" s="1"/>
  <c r="N33" i="1" s="1"/>
  <c r="P33" i="1" s="1"/>
  <c r="N32" i="1"/>
  <c r="P32" i="1" s="1"/>
  <c r="M32" i="1"/>
  <c r="L32" i="1"/>
  <c r="L31" i="1"/>
  <c r="M31" i="1" s="1"/>
  <c r="N31" i="1" s="1"/>
  <c r="P31" i="1" s="1"/>
  <c r="T30" i="1"/>
  <c r="U30" i="1" s="1"/>
  <c r="M30" i="1"/>
  <c r="N30" i="1" s="1"/>
  <c r="P30" i="1" s="1"/>
  <c r="L30" i="1"/>
  <c r="L29" i="1"/>
  <c r="M29" i="1" s="1"/>
  <c r="N29" i="1" s="1"/>
  <c r="P29" i="1" s="1"/>
  <c r="M28" i="1"/>
  <c r="N28" i="1" s="1"/>
  <c r="P28" i="1" s="1"/>
  <c r="L28" i="1"/>
  <c r="L27" i="1"/>
  <c r="M27" i="1" s="1"/>
  <c r="N27" i="1" s="1"/>
  <c r="P27" i="1" s="1"/>
  <c r="U26" i="1"/>
  <c r="T26" i="1"/>
  <c r="L26" i="1"/>
  <c r="M26" i="1" s="1"/>
  <c r="N26" i="1" s="1"/>
  <c r="P26" i="1" s="1"/>
  <c r="N25" i="1"/>
  <c r="P25" i="1" s="1"/>
  <c r="M25" i="1"/>
  <c r="L25" i="1"/>
  <c r="L24" i="1"/>
  <c r="M24" i="1" s="1"/>
  <c r="N24" i="1" s="1"/>
  <c r="P24" i="1" s="1"/>
  <c r="N23" i="1"/>
  <c r="P23" i="1" s="1"/>
  <c r="M23" i="1"/>
  <c r="L23" i="1"/>
  <c r="L22" i="1"/>
  <c r="M22" i="1" s="1"/>
  <c r="N22" i="1" s="1"/>
  <c r="P22" i="1" s="1"/>
  <c r="N21" i="1"/>
  <c r="P21" i="1" s="1"/>
  <c r="M21" i="1"/>
  <c r="L21" i="1"/>
  <c r="U20" i="1"/>
  <c r="T20" i="1"/>
  <c r="L20" i="1"/>
  <c r="M20" i="1" s="1"/>
  <c r="N20" i="1" s="1"/>
  <c r="P20" i="1" s="1"/>
  <c r="M19" i="1"/>
  <c r="N19" i="1" s="1"/>
  <c r="P19" i="1" s="1"/>
  <c r="L19" i="1"/>
  <c r="L18" i="1"/>
  <c r="M18" i="1" s="1"/>
  <c r="N18" i="1" s="1"/>
  <c r="P18" i="1" s="1"/>
  <c r="U17" i="1"/>
  <c r="T17" i="1"/>
  <c r="L17" i="1"/>
  <c r="M17" i="1" s="1"/>
  <c r="N17" i="1" s="1"/>
  <c r="P17" i="1" s="1"/>
  <c r="N16" i="1"/>
  <c r="P16" i="1" s="1"/>
  <c r="M16" i="1"/>
  <c r="L16" i="1"/>
  <c r="L15" i="1"/>
  <c r="M15" i="1" s="1"/>
  <c r="N15" i="1" s="1"/>
  <c r="P15" i="1" s="1"/>
  <c r="N14" i="1"/>
  <c r="P14" i="1" s="1"/>
  <c r="M14" i="1"/>
  <c r="L14" i="1"/>
  <c r="L13" i="1"/>
  <c r="M13" i="1" s="1"/>
  <c r="N13" i="1" s="1"/>
  <c r="P13" i="1" s="1"/>
  <c r="N12" i="1"/>
  <c r="P12" i="1" s="1"/>
  <c r="M12" i="1"/>
  <c r="L12" i="1"/>
  <c r="U11" i="1"/>
  <c r="U189" i="1" s="1"/>
  <c r="T11" i="1"/>
  <c r="T189" i="1" s="1"/>
  <c r="L11" i="1"/>
  <c r="M11" i="1" s="1"/>
  <c r="M45" i="1" l="1"/>
  <c r="N11" i="1"/>
  <c r="L45" i="1"/>
  <c r="P11" i="1" l="1"/>
  <c r="P45" i="1" s="1"/>
  <c r="N4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Brenda Suazo-Giles</author>
  </authors>
  <commentList>
    <comment ref="T15" authorId="0" shapeId="0" xr:uid="{F62E9ACD-3925-4072-9622-562BC35C2E5A}">
      <text>
        <r>
          <rPr>
            <b/>
            <sz val="9"/>
            <color indexed="81"/>
            <rFont val="Tahoma"/>
            <family val="2"/>
          </rPr>
          <t>Brenda Suazo-Giles:</t>
        </r>
        <r>
          <rPr>
            <sz val="9"/>
            <color indexed="81"/>
            <rFont val="Tahoma"/>
            <family val="2"/>
          </rPr>
          <t xml:space="preserve">
Per UNM-BBER, there is no population from Corrales in Bernalillo County.</t>
        </r>
      </text>
    </comment>
    <comment ref="T125" authorId="0" shapeId="0" xr:uid="{5C504DA4-1015-4633-803F-25C69653DC22}">
      <text>
        <r>
          <rPr>
            <b/>
            <sz val="9"/>
            <color indexed="81"/>
            <rFont val="Tahoma"/>
            <family val="2"/>
          </rPr>
          <t>Brenda Suazo-Giles:</t>
        </r>
        <r>
          <rPr>
            <sz val="9"/>
            <color indexed="81"/>
            <rFont val="Tahoma"/>
            <family val="2"/>
          </rPr>
          <t xml:space="preserve">
This population count is per UNM-BBER.</t>
        </r>
      </text>
    </comment>
    <comment ref="T136" authorId="0" shapeId="0" xr:uid="{FDF4DF0A-A442-4E21-993F-D0F34455D5D4}">
      <text>
        <r>
          <rPr>
            <b/>
            <sz val="9"/>
            <color indexed="81"/>
            <rFont val="Tahoma"/>
            <family val="2"/>
          </rPr>
          <t>Brenda Suazo-Giles:</t>
        </r>
        <r>
          <rPr>
            <sz val="9"/>
            <color indexed="81"/>
            <rFont val="Tahoma"/>
            <family val="2"/>
          </rPr>
          <t xml:space="preserve">
This population count is per UNM-BBER.</t>
        </r>
      </text>
    </comment>
    <comment ref="T153" authorId="0" shapeId="0" xr:uid="{5D66CE5A-4700-4B49-8D77-F3B7873B9457}">
      <text>
        <r>
          <rPr>
            <b/>
            <sz val="9"/>
            <color indexed="81"/>
            <rFont val="Tahoma"/>
            <family val="2"/>
          </rPr>
          <t>Brenda Suazo-Giles:</t>
        </r>
        <r>
          <rPr>
            <sz val="9"/>
            <color indexed="81"/>
            <rFont val="Tahoma"/>
            <family val="2"/>
          </rPr>
          <t xml:space="preserve">
This population count is per UNM-BBER.</t>
        </r>
      </text>
    </comment>
  </commentList>
</comments>
</file>

<file path=xl/sharedStrings.xml><?xml version="1.0" encoding="utf-8"?>
<sst xmlns="http://schemas.openxmlformats.org/spreadsheetml/2006/main" count="256" uniqueCount="240">
  <si>
    <t>DEPARTMENT OF FINANCE AND ADMINISTRATION - LOCAL GOVERNMENT DIVISION</t>
  </si>
  <si>
    <t>BE SURE TO USE THE #5 NOTE</t>
  </si>
  <si>
    <t>Law Enforcement Protection Fund Distribution (LEPF) - NM Counties</t>
  </si>
  <si>
    <t>FOR THOSE WHO HAD THEIR</t>
  </si>
  <si>
    <t>Fiscal Year: July 1, 2021 To June 30, 2022</t>
  </si>
  <si>
    <t xml:space="preserve"> </t>
  </si>
  <si>
    <t>CERTIFIED COUNT CHANGED   (5)</t>
  </si>
  <si>
    <t>May 31, 2021 - FINAL DISTRIBUTION</t>
  </si>
  <si>
    <t>Date</t>
  </si>
  <si>
    <t>Not</t>
  </si>
  <si>
    <t>Population</t>
  </si>
  <si>
    <t>Net</t>
  </si>
  <si>
    <t>LEPF</t>
  </si>
  <si>
    <t>No. of</t>
  </si>
  <si>
    <t>Total @</t>
  </si>
  <si>
    <t>Prorated</t>
  </si>
  <si>
    <t>Total</t>
  </si>
  <si>
    <t>Application</t>
  </si>
  <si>
    <t>Certified</t>
  </si>
  <si>
    <t xml:space="preserve"> COUNTY</t>
  </si>
  <si>
    <t>2010 Census</t>
  </si>
  <si>
    <t>County</t>
  </si>
  <si>
    <t>Class</t>
  </si>
  <si>
    <t>Base</t>
  </si>
  <si>
    <t>$600 Per</t>
  </si>
  <si>
    <t>Amount</t>
  </si>
  <si>
    <t>Pledges</t>
  </si>
  <si>
    <t>2000 Census</t>
  </si>
  <si>
    <t>Net County</t>
  </si>
  <si>
    <t>Received</t>
  </si>
  <si>
    <t>Counties</t>
  </si>
  <si>
    <t>Muni's (1)</t>
  </si>
  <si>
    <t>[1,2, or 3]</t>
  </si>
  <si>
    <t>Officers (5)</t>
  </si>
  <si>
    <t>Officer</t>
  </si>
  <si>
    <t>@ 100%</t>
  </si>
  <si>
    <t>Distribution</t>
  </si>
  <si>
    <t>(NMFA)</t>
  </si>
  <si>
    <t>Muni's</t>
  </si>
  <si>
    <t>Bernalillo Co.</t>
  </si>
  <si>
    <t>Catron</t>
  </si>
  <si>
    <t xml:space="preserve">  Albuquerque</t>
  </si>
  <si>
    <t xml:space="preserve">Chaves </t>
  </si>
  <si>
    <t xml:space="preserve">  Los Ranchos</t>
  </si>
  <si>
    <t xml:space="preserve">Cibola  </t>
  </si>
  <si>
    <t xml:space="preserve">  Tijeras (no police dept-include w/co)</t>
  </si>
  <si>
    <t xml:space="preserve">  Corrales (Bern Co portion only)</t>
  </si>
  <si>
    <t>JPA with Grady</t>
  </si>
  <si>
    <t>Catron Co.</t>
  </si>
  <si>
    <t>Dona Ana (3) &amp; (5)</t>
  </si>
  <si>
    <t xml:space="preserve">  Reserve</t>
  </si>
  <si>
    <t>Grant</t>
  </si>
  <si>
    <t>Chaves Co.</t>
  </si>
  <si>
    <t xml:space="preserve">  Roswell</t>
  </si>
  <si>
    <t xml:space="preserve">  Dexter</t>
  </si>
  <si>
    <t xml:space="preserve">Hidalgo </t>
  </si>
  <si>
    <t xml:space="preserve">  Hagerman</t>
  </si>
  <si>
    <t xml:space="preserve">  Lake Arthur</t>
  </si>
  <si>
    <t xml:space="preserve">Lincoln   </t>
  </si>
  <si>
    <t>Cibola Co.</t>
  </si>
  <si>
    <t>JPA with Columbus</t>
  </si>
  <si>
    <t xml:space="preserve">  Grants</t>
  </si>
  <si>
    <t xml:space="preserve">McKinley </t>
  </si>
  <si>
    <t xml:space="preserve">  Milan</t>
  </si>
  <si>
    <t xml:space="preserve">Otero </t>
  </si>
  <si>
    <t>Colfax Co.</t>
  </si>
  <si>
    <t xml:space="preserve">Quay </t>
  </si>
  <si>
    <t xml:space="preserve">  Raton</t>
  </si>
  <si>
    <t>Rio Arriba</t>
  </si>
  <si>
    <t xml:space="preserve">  Eagle Nest</t>
  </si>
  <si>
    <t>Roosevelt</t>
  </si>
  <si>
    <t xml:space="preserve">  Angel Fire</t>
  </si>
  <si>
    <t xml:space="preserve">  Cimarron</t>
  </si>
  <si>
    <t>San Juan</t>
  </si>
  <si>
    <t xml:space="preserve">  Maxwell</t>
  </si>
  <si>
    <t xml:space="preserve">San Miguel </t>
  </si>
  <si>
    <t xml:space="preserve">  Springer</t>
  </si>
  <si>
    <t>Santa Fe (4)</t>
  </si>
  <si>
    <t xml:space="preserve">Sierra </t>
  </si>
  <si>
    <t>Curry Co.</t>
  </si>
  <si>
    <t xml:space="preserve">  Clovis</t>
  </si>
  <si>
    <t xml:space="preserve">Taos </t>
  </si>
  <si>
    <t xml:space="preserve">  Grady</t>
  </si>
  <si>
    <t>Torrance</t>
  </si>
  <si>
    <t xml:space="preserve">  Melrose</t>
  </si>
  <si>
    <t>JPA with Des Moines</t>
  </si>
  <si>
    <t xml:space="preserve">  Texico</t>
  </si>
  <si>
    <t>IGA with Rio Communities</t>
  </si>
  <si>
    <t>De Baca Co.</t>
  </si>
  <si>
    <t># OF APPS NOT REC'D</t>
  </si>
  <si>
    <t>TOTALS</t>
  </si>
  <si>
    <t xml:space="preserve">  Fort Sumner</t>
  </si>
  <si>
    <t>Notes:</t>
  </si>
  <si>
    <t>Class 1 Applications:</t>
  </si>
  <si>
    <t xml:space="preserve">      The populations of municipalities not served by a municipal police department are assigned to the county and; therefore, not entered in this column.</t>
  </si>
  <si>
    <t>Dona Ana Co.</t>
  </si>
  <si>
    <t>Class 2 Applications:</t>
  </si>
  <si>
    <t xml:space="preserve">  Las Cruces</t>
  </si>
  <si>
    <t>Class 3 Applications:</t>
  </si>
  <si>
    <t xml:space="preserve">      Los Alamos has a combined county and municipal government and will receive only one LEPF distribution.</t>
  </si>
  <si>
    <t xml:space="preserve">  Mesilla</t>
  </si>
  <si>
    <t>TOTAL</t>
  </si>
  <si>
    <t xml:space="preserve">  Sunland Park</t>
  </si>
  <si>
    <t xml:space="preserve">      3,660 of Peralta's population is subtracted from Valencia County due to the entity's incorporation which is reflected in the 2010 Census.</t>
  </si>
  <si>
    <t xml:space="preserve">  Hatch</t>
  </si>
  <si>
    <t xml:space="preserve">      9,470 of Anthony's population is subtracted from Dona Ana County due to the entity's incorporation which is reflected in the 2010 Census.</t>
  </si>
  <si>
    <t xml:space="preserve">  Anthony</t>
  </si>
  <si>
    <t xml:space="preserve">     3,250 of Espanola's 10,224 population reside in Santa Fe Co. and are subtracted from Santa Fe's total population</t>
  </si>
  <si>
    <t>Eddy Co.</t>
  </si>
  <si>
    <t xml:space="preserve">     in computing the county's net population for LEPF purposes.</t>
  </si>
  <si>
    <t xml:space="preserve">  Artesia</t>
  </si>
  <si>
    <t xml:space="preserve">  Hope</t>
  </si>
  <si>
    <t xml:space="preserve">     Adjustments may have been made to the number of certified officers you reported.  All applications were compared to the "New Mexico Officer</t>
  </si>
  <si>
    <t xml:space="preserve">  Carlsbad</t>
  </si>
  <si>
    <t xml:space="preserve">     Registry" maintained by the Training and Recruiting Division at the New Mexico Department of Public Safety.  Generally, adjustments resulted</t>
  </si>
  <si>
    <t xml:space="preserve">  Loving</t>
  </si>
  <si>
    <t xml:space="preserve">     for officers who have changed departments within the past year.  Newly hired officers must be reported by their current employers</t>
  </si>
  <si>
    <t xml:space="preserve">     to the Training and Recruiting Div. to validate the certifications with that department.  If newly hired officers are not reported,  the officer</t>
  </si>
  <si>
    <t>Grant Co.</t>
  </si>
  <si>
    <t xml:space="preserve">     is listed as "unemployed" by the Training and Recruiting Div. until the officer has been reported.  If an officer is listed as "unemployed"</t>
  </si>
  <si>
    <t xml:space="preserve">  Silver City</t>
  </si>
  <si>
    <t xml:space="preserve">     for two years, the officer must be recertified.  To prevent any problems in the future, please make sure the official registry</t>
  </si>
  <si>
    <t xml:space="preserve">  Bayard</t>
  </si>
  <si>
    <r>
      <t xml:space="preserve">     at DPS has been updated and is current as of </t>
    </r>
    <r>
      <rPr>
        <b/>
        <sz val="11"/>
        <rFont val="Times New Roman"/>
        <family val="1"/>
      </rPr>
      <t>March 31st</t>
    </r>
    <r>
      <rPr>
        <sz val="11"/>
        <rFont val="Times New Roman"/>
        <family val="1"/>
      </rPr>
      <t xml:space="preserve"> each year.  For more information, you may contact the Training and Recruiting</t>
    </r>
  </si>
  <si>
    <t xml:space="preserve">  Hurley</t>
  </si>
  <si>
    <t xml:space="preserve">     Division at 4491 Cerrillos Road, Santa Fe, NM 87505 or by telephone at (505) 827-9276</t>
  </si>
  <si>
    <t xml:space="preserve">  Santa Clara</t>
  </si>
  <si>
    <t xml:space="preserve">  Roy (no police dept-include w/co)</t>
  </si>
  <si>
    <t xml:space="preserve">  Mosquero</t>
  </si>
  <si>
    <t xml:space="preserve">     In some instances, officers were claimed who are no longer certified or no longer employed.  Only certified officers employed full-time</t>
  </si>
  <si>
    <t>Guadalupe Co.</t>
  </si>
  <si>
    <t xml:space="preserve">     and those who will be certified by July 1 are eligible for a $600 distribution.</t>
  </si>
  <si>
    <t xml:space="preserve">  Santa Rosa</t>
  </si>
  <si>
    <t xml:space="preserve">  Vaughn</t>
  </si>
  <si>
    <t>NOTE: The 2010 Census population data did not change the classification for any county.</t>
  </si>
  <si>
    <t>Harding Co.</t>
  </si>
  <si>
    <t>Hidalgo Co.</t>
  </si>
  <si>
    <t xml:space="preserve">  Virden (no police dept-include w/co)</t>
  </si>
  <si>
    <t xml:space="preserve">  Lordsburg</t>
  </si>
  <si>
    <t>Lea Co.</t>
  </si>
  <si>
    <t xml:space="preserve">  Tatum</t>
  </si>
  <si>
    <t xml:space="preserve">  Lovington</t>
  </si>
  <si>
    <t xml:space="preserve">  Eunice</t>
  </si>
  <si>
    <t xml:space="preserve">  Jal</t>
  </si>
  <si>
    <t xml:space="preserve">  Hobbs</t>
  </si>
  <si>
    <t>Lincoln Co.</t>
  </si>
  <si>
    <t xml:space="preserve">  Corona (no police dept-include w/co)</t>
  </si>
  <si>
    <t xml:space="preserve">  Carrizozo</t>
  </si>
  <si>
    <t xml:space="preserve">  Capitan</t>
  </si>
  <si>
    <t xml:space="preserve">  Ruidoso</t>
  </si>
  <si>
    <t xml:space="preserve">  Ruidoso Downs</t>
  </si>
  <si>
    <t>Los Alamos Co. (2)</t>
  </si>
  <si>
    <t xml:space="preserve">  (2) = combined county/municipal government</t>
  </si>
  <si>
    <t>Luna Co.</t>
  </si>
  <si>
    <t xml:space="preserve">  Deming</t>
  </si>
  <si>
    <t xml:space="preserve">  Columbus</t>
  </si>
  <si>
    <t>McKinley Co.</t>
  </si>
  <si>
    <t xml:space="preserve">  Gallup</t>
  </si>
  <si>
    <t xml:space="preserve">Mora Co. </t>
  </si>
  <si>
    <t xml:space="preserve">  Wagon Mound</t>
  </si>
  <si>
    <t>Otero Co.</t>
  </si>
  <si>
    <t xml:space="preserve">  Tularosa</t>
  </si>
  <si>
    <t xml:space="preserve">  Alamogordo</t>
  </si>
  <si>
    <t xml:space="preserve">  Cloudcroft</t>
  </si>
  <si>
    <t>Quay Co. (5)</t>
  </si>
  <si>
    <t xml:space="preserve">  Logan</t>
  </si>
  <si>
    <t xml:space="preserve">  Tucumcari</t>
  </si>
  <si>
    <t xml:space="preserve">  San Jon</t>
  </si>
  <si>
    <t xml:space="preserve">  House</t>
  </si>
  <si>
    <t>Rio Arriba Co.</t>
  </si>
  <si>
    <t xml:space="preserve">  Chama</t>
  </si>
  <si>
    <t xml:space="preserve">  Espanola (RA County portion only)</t>
  </si>
  <si>
    <t>Roosevelt Co.</t>
  </si>
  <si>
    <t xml:space="preserve">  Floyd (no police dept-included w/co)</t>
  </si>
  <si>
    <t xml:space="preserve">  Portales</t>
  </si>
  <si>
    <t xml:space="preserve">  Dora (no police dept-included w/co)</t>
  </si>
  <si>
    <t xml:space="preserve">  Causey (no police dept-included w/co)</t>
  </si>
  <si>
    <t xml:space="preserve">  Elida</t>
  </si>
  <si>
    <t>Sandoval Co.</t>
  </si>
  <si>
    <t xml:space="preserve">  Bernalillo</t>
  </si>
  <si>
    <t xml:space="preserve">  Corrales (Sandoval Co portion only)</t>
  </si>
  <si>
    <t xml:space="preserve">  Cuba</t>
  </si>
  <si>
    <t xml:space="preserve">  Jemez Springs</t>
  </si>
  <si>
    <t xml:space="preserve">  Rio Rancho</t>
  </si>
  <si>
    <t xml:space="preserve">  San Ysidro</t>
  </si>
  <si>
    <t>San Juan Co.</t>
  </si>
  <si>
    <t xml:space="preserve">  Farmington</t>
  </si>
  <si>
    <t xml:space="preserve">  Bloomfield</t>
  </si>
  <si>
    <t xml:space="preserve">  Aztec</t>
  </si>
  <si>
    <t>San Miguel Co.</t>
  </si>
  <si>
    <t xml:space="preserve">  Pecos</t>
  </si>
  <si>
    <t xml:space="preserve">  Las Vegas</t>
  </si>
  <si>
    <t>Santa Fe Co.  (4)</t>
  </si>
  <si>
    <t xml:space="preserve">  Santa Fe</t>
  </si>
  <si>
    <t xml:space="preserve">  Espanola (SF Co portion only)</t>
  </si>
  <si>
    <t>Sierra Co.</t>
  </si>
  <si>
    <t xml:space="preserve">  T. or C.</t>
  </si>
  <si>
    <t xml:space="preserve">  Williamsburg</t>
  </si>
  <si>
    <t xml:space="preserve">  Elephant Butte</t>
  </si>
  <si>
    <t>Socorro Co.</t>
  </si>
  <si>
    <t xml:space="preserve">  Socorro</t>
  </si>
  <si>
    <t xml:space="preserve">  Magdalena</t>
  </si>
  <si>
    <t>Taos Co.</t>
  </si>
  <si>
    <t xml:space="preserve">  Taos</t>
  </si>
  <si>
    <t xml:space="preserve">  Red River</t>
  </si>
  <si>
    <t xml:space="preserve">  Questa</t>
  </si>
  <si>
    <t xml:space="preserve">  Taos Ski Valley</t>
  </si>
  <si>
    <t>Torrance Co. (5)</t>
  </si>
  <si>
    <t xml:space="preserve">  Moriarty</t>
  </si>
  <si>
    <t xml:space="preserve">  Willard (no police dept-included w/co)</t>
  </si>
  <si>
    <t xml:space="preserve">  Encino (no police dept-included w/co)</t>
  </si>
  <si>
    <t xml:space="preserve">  Estancia</t>
  </si>
  <si>
    <t xml:space="preserve">  Mountainair</t>
  </si>
  <si>
    <t>Union Co.</t>
  </si>
  <si>
    <t xml:space="preserve">  Clayton</t>
  </si>
  <si>
    <t xml:space="preserve">  Folsom</t>
  </si>
  <si>
    <t xml:space="preserve">  Des Moines</t>
  </si>
  <si>
    <t xml:space="preserve">  Grenville (no police dept-included w/co)</t>
  </si>
  <si>
    <t>Valencia Co.</t>
  </si>
  <si>
    <t xml:space="preserve">  Belen</t>
  </si>
  <si>
    <t xml:space="preserve">  Bosque Farms</t>
  </si>
  <si>
    <t xml:space="preserve">  Los Lunas</t>
  </si>
  <si>
    <t xml:space="preserve">  Peralta</t>
  </si>
  <si>
    <t xml:space="preserve">Socorro </t>
  </si>
  <si>
    <t xml:space="preserve">Mora </t>
  </si>
  <si>
    <t>Harding</t>
  </si>
  <si>
    <t xml:space="preserve">Colfax (5) </t>
  </si>
  <si>
    <t xml:space="preserve">Bernalillo </t>
  </si>
  <si>
    <t>Curry  (5)</t>
  </si>
  <si>
    <t>De Baca</t>
  </si>
  <si>
    <t>Eddy  (5)</t>
  </si>
  <si>
    <t>Guadalupe  (5)</t>
  </si>
  <si>
    <t>Lea  (5)</t>
  </si>
  <si>
    <t>Los Alamos (2) &amp; (5)</t>
  </si>
  <si>
    <t>Luna  (5)</t>
  </si>
  <si>
    <t>Sandoval  (5)</t>
  </si>
  <si>
    <t>Union  (5)</t>
  </si>
  <si>
    <t>Valencia (3) &amp; (5)</t>
  </si>
  <si>
    <r>
      <t xml:space="preserve">   </t>
    </r>
    <r>
      <rPr>
        <sz val="11"/>
        <rFont val="Times New Roman"/>
        <family val="1"/>
      </rPr>
      <t xml:space="preserve">  Initial Determination from May 1, 2020, adjusted on the Final Distribution to include NMFA intercepts. Cibola, Colfax, Guadalupe, Harding, Mora and Socorro were the only counties that</t>
    </r>
  </si>
  <si>
    <r>
      <t xml:space="preserve">     </t>
    </r>
    <r>
      <rPr>
        <sz val="11"/>
        <rFont val="Times New Roman"/>
        <family val="1"/>
      </rPr>
      <t>have loan agreements with the NMFA for FY2021.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</si>
</sst>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$&quot;#,##0_);\(&quot;$&quot;#,##0\)"/>
    <numFmt numFmtId="6" formatCode="&quot;$&quot;#,##0_);[Red]\(&quot;$&quot;#,##0\)"/>
    <numFmt numFmtId="164" formatCode="mm/dd/yy;@"/>
  </numFmts>
  <fonts count="28" x14ac:knownFonts="1">
    <font>
      <sz val="10"/>
      <name val="Arial"/>
    </font>
    <font>
      <sz val="12"/>
      <name val="Arial"/>
      <family val="2"/>
    </font>
    <font>
      <sz val="12"/>
      <name val="Times New Roman"/>
      <family val="1"/>
    </font>
    <font>
      <b/>
      <sz val="14"/>
      <name val="Times New Roman"/>
      <family val="1"/>
    </font>
    <font>
      <sz val="10"/>
      <color indexed="10"/>
      <name val="Times New Roman"/>
      <family val="1"/>
    </font>
    <font>
      <sz val="9"/>
      <color indexed="10"/>
      <name val="Times New Roman"/>
      <family val="1"/>
    </font>
    <font>
      <sz val="11"/>
      <name val="Times New Roman"/>
      <family val="1"/>
    </font>
    <font>
      <sz val="11"/>
      <color rgb="FF0000FF"/>
      <name val="Times New Roman"/>
      <family val="1"/>
    </font>
    <font>
      <u val="double"/>
      <sz val="12"/>
      <color indexed="12"/>
      <name val="Times New Roman"/>
      <family val="1"/>
    </font>
    <font>
      <b/>
      <sz val="12"/>
      <name val="Times New Roman"/>
      <family val="1"/>
    </font>
    <font>
      <sz val="9"/>
      <color rgb="FFFF0000"/>
      <name val="Times New Roman"/>
      <family val="1"/>
    </font>
    <font>
      <b/>
      <sz val="11"/>
      <color indexed="12"/>
      <name val="Times New Roman"/>
      <family val="1"/>
    </font>
    <font>
      <b/>
      <sz val="12"/>
      <color indexed="12"/>
      <name val="Times New Roman"/>
      <family val="1"/>
    </font>
    <font>
      <b/>
      <sz val="11"/>
      <name val="Times New Roman"/>
      <family val="1"/>
    </font>
    <font>
      <b/>
      <sz val="11"/>
      <color indexed="10"/>
      <name val="Times New Roman"/>
      <family val="1"/>
    </font>
    <font>
      <b/>
      <sz val="10"/>
      <name val="Times New Roman"/>
      <family val="1"/>
    </font>
    <font>
      <b/>
      <sz val="10"/>
      <color indexed="12"/>
      <name val="Times New Roman"/>
      <family val="1"/>
    </font>
    <font>
      <sz val="12"/>
      <color indexed="12"/>
      <name val="Times New Roman"/>
      <family val="1"/>
    </font>
    <font>
      <b/>
      <sz val="12"/>
      <color indexed="10"/>
      <name val="Times New Roman"/>
      <family val="1"/>
    </font>
    <font>
      <sz val="10"/>
      <name val="Times New Roman"/>
      <family val="1"/>
    </font>
    <font>
      <sz val="10"/>
      <color rgb="FFFF0000"/>
      <name val="Times New Roman"/>
      <family val="1"/>
    </font>
    <font>
      <sz val="12"/>
      <color indexed="10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u/>
      <sz val="11"/>
      <name val="Times New Roman"/>
      <family val="1"/>
    </font>
    <font>
      <sz val="12"/>
      <color rgb="FF0000FF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1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thin">
        <color indexed="64"/>
      </bottom>
      <diagonal/>
    </border>
    <border>
      <left style="double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double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8"/>
      </right>
      <top style="thin">
        <color indexed="8"/>
      </top>
      <bottom style="double">
        <color indexed="8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37" fontId="1" fillId="0" borderId="0"/>
  </cellStyleXfs>
  <cellXfs count="101">
    <xf numFmtId="0" fontId="0" fillId="0" borderId="0" xfId="0"/>
    <xf numFmtId="37" fontId="2" fillId="0" borderId="0" xfId="1" applyFont="1"/>
    <xf numFmtId="0" fontId="2" fillId="0" borderId="0" xfId="1" applyNumberFormat="1" applyFont="1"/>
    <xf numFmtId="37" fontId="4" fillId="0" borderId="0" xfId="1" applyFont="1"/>
    <xf numFmtId="0" fontId="5" fillId="0" borderId="0" xfId="1" applyNumberFormat="1" applyFont="1"/>
    <xf numFmtId="37" fontId="8" fillId="0" borderId="0" xfId="1" applyFont="1"/>
    <xf numFmtId="37" fontId="9" fillId="0" borderId="0" xfId="1" applyFont="1"/>
    <xf numFmtId="37" fontId="2" fillId="2" borderId="0" xfId="1" applyFont="1" applyFill="1"/>
    <xf numFmtId="37" fontId="1" fillId="0" borderId="0" xfId="1"/>
    <xf numFmtId="37" fontId="10" fillId="0" borderId="0" xfId="1" applyFont="1"/>
    <xf numFmtId="37" fontId="11" fillId="0" borderId="0" xfId="1" applyFont="1" applyAlignment="1">
      <alignment horizontal="left"/>
    </xf>
    <xf numFmtId="37" fontId="11" fillId="2" borderId="0" xfId="1" applyFont="1" applyFill="1" applyAlignment="1">
      <alignment horizontal="left"/>
    </xf>
    <xf numFmtId="37" fontId="12" fillId="0" borderId="0" xfId="1" applyFont="1"/>
    <xf numFmtId="37" fontId="13" fillId="3" borderId="1" xfId="1" applyFont="1" applyFill="1" applyBorder="1" applyAlignment="1">
      <alignment horizontal="center"/>
    </xf>
    <xf numFmtId="0" fontId="14" fillId="0" borderId="1" xfId="1" applyNumberFormat="1" applyFont="1" applyBorder="1" applyAlignment="1">
      <alignment horizontal="center"/>
    </xf>
    <xf numFmtId="0" fontId="2" fillId="2" borderId="0" xfId="1" applyNumberFormat="1" applyFont="1" applyFill="1" applyAlignment="1">
      <alignment horizontal="center"/>
    </xf>
    <xf numFmtId="37" fontId="15" fillId="0" borderId="2" xfId="1" applyFont="1" applyBorder="1"/>
    <xf numFmtId="37" fontId="15" fillId="0" borderId="3" xfId="1" applyFont="1" applyBorder="1" applyAlignment="1">
      <alignment horizontal="center"/>
    </xf>
    <xf numFmtId="37" fontId="15" fillId="0" borderId="3" xfId="1" applyFont="1" applyBorder="1"/>
    <xf numFmtId="37" fontId="16" fillId="2" borderId="3" xfId="1" applyFont="1" applyFill="1" applyBorder="1" applyAlignment="1">
      <alignment horizontal="center"/>
    </xf>
    <xf numFmtId="37" fontId="15" fillId="2" borderId="3" xfId="1" applyFont="1" applyFill="1" applyBorder="1" applyAlignment="1">
      <alignment horizontal="center"/>
    </xf>
    <xf numFmtId="37" fontId="15" fillId="0" borderId="4" xfId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37" fontId="13" fillId="3" borderId="5" xfId="1" applyFont="1" applyFill="1" applyBorder="1" applyAlignment="1">
      <alignment horizontal="center"/>
    </xf>
    <xf numFmtId="0" fontId="14" fillId="0" borderId="5" xfId="1" applyNumberFormat="1" applyFont="1" applyBorder="1" applyAlignment="1">
      <alignment horizontal="center"/>
    </xf>
    <xf numFmtId="37" fontId="15" fillId="0" borderId="6" xfId="1" applyFont="1" applyBorder="1"/>
    <xf numFmtId="37" fontId="15" fillId="0" borderId="0" xfId="1" applyFont="1" applyAlignment="1">
      <alignment horizontal="center"/>
    </xf>
    <xf numFmtId="37" fontId="16" fillId="0" borderId="0" xfId="1" applyFont="1" applyAlignment="1">
      <alignment horizontal="center"/>
    </xf>
    <xf numFmtId="37" fontId="15" fillId="2" borderId="0" xfId="1" applyFont="1" applyFill="1" applyAlignment="1">
      <alignment horizontal="center"/>
    </xf>
    <xf numFmtId="37" fontId="15" fillId="0" borderId="7" xfId="1" applyFont="1" applyBorder="1" applyAlignment="1">
      <alignment horizontal="center"/>
    </xf>
    <xf numFmtId="37" fontId="13" fillId="3" borderId="8" xfId="1" applyFont="1" applyFill="1" applyBorder="1" applyAlignment="1">
      <alignment horizontal="center"/>
    </xf>
    <xf numFmtId="0" fontId="2" fillId="0" borderId="8" xfId="1" applyNumberFormat="1" applyFont="1" applyBorder="1" applyAlignment="1">
      <alignment horizontal="center"/>
    </xf>
    <xf numFmtId="37" fontId="15" fillId="0" borderId="9" xfId="1" applyFont="1" applyBorder="1" applyAlignment="1">
      <alignment horizontal="left"/>
    </xf>
    <xf numFmtId="37" fontId="15" fillId="0" borderId="10" xfId="1" applyFont="1" applyBorder="1" applyAlignment="1">
      <alignment horizontal="center"/>
    </xf>
    <xf numFmtId="37" fontId="16" fillId="0" borderId="10" xfId="1" applyFont="1" applyBorder="1" applyAlignment="1">
      <alignment horizontal="center"/>
    </xf>
    <xf numFmtId="37" fontId="15" fillId="2" borderId="10" xfId="1" applyFont="1" applyFill="1" applyBorder="1" applyAlignment="1">
      <alignment horizontal="center"/>
    </xf>
    <xf numFmtId="37" fontId="15" fillId="0" borderId="11" xfId="1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37" fontId="6" fillId="4" borderId="0" xfId="1" applyFont="1" applyFill="1"/>
    <xf numFmtId="164" fontId="17" fillId="3" borderId="8" xfId="0" applyNumberFormat="1" applyFont="1" applyFill="1" applyBorder="1" applyAlignment="1">
      <alignment horizontal="center"/>
    </xf>
    <xf numFmtId="0" fontId="12" fillId="2" borderId="8" xfId="0" applyFont="1" applyFill="1" applyBorder="1" applyAlignment="1">
      <alignment horizontal="center"/>
    </xf>
    <xf numFmtId="0" fontId="18" fillId="2" borderId="0" xfId="1" applyNumberFormat="1" applyFont="1" applyFill="1" applyAlignment="1">
      <alignment horizontal="center"/>
    </xf>
    <xf numFmtId="37" fontId="2" fillId="0" borderId="13" xfId="1" applyFont="1" applyBorder="1"/>
    <xf numFmtId="37" fontId="2" fillId="0" borderId="14" xfId="1" applyFont="1" applyBorder="1"/>
    <xf numFmtId="5" fontId="2" fillId="0" borderId="14" xfId="1" applyNumberFormat="1" applyFont="1" applyBorder="1"/>
    <xf numFmtId="0" fontId="12" fillId="5" borderId="14" xfId="0" applyFont="1" applyFill="1" applyBorder="1"/>
    <xf numFmtId="5" fontId="2" fillId="0" borderId="14" xfId="0" applyNumberFormat="1" applyFont="1" applyBorder="1"/>
    <xf numFmtId="6" fontId="17" fillId="2" borderId="14" xfId="0" applyNumberFormat="1" applyFont="1" applyFill="1" applyBorder="1"/>
    <xf numFmtId="6" fontId="2" fillId="0" borderId="15" xfId="0" applyNumberFormat="1" applyFont="1" applyBorder="1"/>
    <xf numFmtId="0" fontId="12" fillId="2" borderId="8" xfId="1" applyNumberFormat="1" applyFont="1" applyFill="1" applyBorder="1" applyAlignment="1">
      <alignment horizontal="center"/>
    </xf>
    <xf numFmtId="0" fontId="12" fillId="2" borderId="0" xfId="1" applyNumberFormat="1" applyFont="1" applyFill="1" applyAlignment="1">
      <alignment horizontal="center"/>
    </xf>
    <xf numFmtId="37" fontId="2" fillId="2" borderId="16" xfId="1" applyFont="1" applyFill="1" applyBorder="1"/>
    <xf numFmtId="37" fontId="2" fillId="0" borderId="17" xfId="1" applyFont="1" applyBorder="1"/>
    <xf numFmtId="0" fontId="12" fillId="5" borderId="17" xfId="0" applyFont="1" applyFill="1" applyBorder="1"/>
    <xf numFmtId="37" fontId="2" fillId="0" borderId="17" xfId="0" applyNumberFormat="1" applyFont="1" applyBorder="1"/>
    <xf numFmtId="6" fontId="17" fillId="2" borderId="17" xfId="0" applyNumberFormat="1" applyFont="1" applyFill="1" applyBorder="1"/>
    <xf numFmtId="6" fontId="2" fillId="0" borderId="18" xfId="0" applyNumberFormat="1" applyFont="1" applyBorder="1"/>
    <xf numFmtId="0" fontId="2" fillId="6" borderId="0" xfId="0" applyFont="1" applyFill="1"/>
    <xf numFmtId="164" fontId="17" fillId="3" borderId="8" xfId="1" applyNumberFormat="1" applyFont="1" applyFill="1" applyBorder="1" applyAlignment="1">
      <alignment horizontal="center"/>
    </xf>
    <xf numFmtId="37" fontId="19" fillId="4" borderId="0" xfId="1" applyFont="1" applyFill="1"/>
    <xf numFmtId="6" fontId="17" fillId="7" borderId="17" xfId="0" applyNumberFormat="1" applyFont="1" applyFill="1" applyBorder="1"/>
    <xf numFmtId="0" fontId="2" fillId="8" borderId="0" xfId="0" applyFont="1" applyFill="1"/>
    <xf numFmtId="37" fontId="6" fillId="0" borderId="0" xfId="1" applyFont="1"/>
    <xf numFmtId="0" fontId="2" fillId="9" borderId="0" xfId="0" applyFont="1" applyFill="1"/>
    <xf numFmtId="37" fontId="4" fillId="10" borderId="19" xfId="1" applyFont="1" applyFill="1" applyBorder="1" applyAlignment="1">
      <alignment horizontal="left"/>
    </xf>
    <xf numFmtId="37" fontId="2" fillId="0" borderId="16" xfId="1" applyFont="1" applyBorder="1"/>
    <xf numFmtId="37" fontId="19" fillId="0" borderId="0" xfId="1" applyFont="1"/>
    <xf numFmtId="37" fontId="20" fillId="0" borderId="0" xfId="1" applyFont="1"/>
    <xf numFmtId="37" fontId="6" fillId="0" borderId="0" xfId="1" quotePrefix="1" applyFont="1"/>
    <xf numFmtId="0" fontId="4" fillId="10" borderId="19" xfId="0" applyFont="1" applyFill="1" applyBorder="1" applyAlignment="1">
      <alignment horizontal="left"/>
    </xf>
    <xf numFmtId="37" fontId="2" fillId="2" borderId="13" xfId="1" applyFont="1" applyFill="1" applyBorder="1"/>
    <xf numFmtId="37" fontId="2" fillId="0" borderId="14" xfId="0" applyNumberFormat="1" applyFont="1" applyBorder="1"/>
    <xf numFmtId="37" fontId="21" fillId="0" borderId="0" xfId="1" applyFont="1"/>
    <xf numFmtId="37" fontId="22" fillId="4" borderId="0" xfId="1" applyFont="1" applyFill="1"/>
    <xf numFmtId="37" fontId="23" fillId="0" borderId="0" xfId="1" applyFont="1"/>
    <xf numFmtId="6" fontId="17" fillId="0" borderId="17" xfId="0" applyNumberFormat="1" applyFont="1" applyBorder="1" applyAlignment="1">
      <alignment horizontal="right"/>
    </xf>
    <xf numFmtId="6" fontId="17" fillId="2" borderId="17" xfId="0" applyNumberFormat="1" applyFont="1" applyFill="1" applyBorder="1" applyAlignment="1">
      <alignment horizontal="right"/>
    </xf>
    <xf numFmtId="0" fontId="2" fillId="2" borderId="0" xfId="1" applyNumberFormat="1" applyFont="1" applyFill="1"/>
    <xf numFmtId="37" fontId="12" fillId="5" borderId="17" xfId="1" applyFont="1" applyFill="1" applyBorder="1"/>
    <xf numFmtId="5" fontId="2" fillId="0" borderId="17" xfId="1" applyNumberFormat="1" applyFont="1" applyBorder="1"/>
    <xf numFmtId="6" fontId="2" fillId="2" borderId="17" xfId="1" applyNumberFormat="1" applyFont="1" applyFill="1" applyBorder="1"/>
    <xf numFmtId="6" fontId="2" fillId="0" borderId="18" xfId="1" applyNumberFormat="1" applyFont="1" applyBorder="1"/>
    <xf numFmtId="37" fontId="9" fillId="0" borderId="9" xfId="1" applyFont="1" applyBorder="1"/>
    <xf numFmtId="37" fontId="9" fillId="0" borderId="10" xfId="1" applyFont="1" applyBorder="1"/>
    <xf numFmtId="5" fontId="9" fillId="0" borderId="10" xfId="1" applyNumberFormat="1" applyFont="1" applyBorder="1"/>
    <xf numFmtId="37" fontId="12" fillId="5" borderId="10" xfId="1" applyFont="1" applyFill="1" applyBorder="1"/>
    <xf numFmtId="5" fontId="9" fillId="0" borderId="20" xfId="1" applyNumberFormat="1" applyFont="1" applyBorder="1"/>
    <xf numFmtId="37" fontId="24" fillId="0" borderId="0" xfId="1" applyFont="1"/>
    <xf numFmtId="0" fontId="6" fillId="0" borderId="0" xfId="0" applyFont="1"/>
    <xf numFmtId="37" fontId="2" fillId="0" borderId="12" xfId="1" applyFont="1" applyBorder="1"/>
    <xf numFmtId="0" fontId="6" fillId="0" borderId="0" xfId="0" quotePrefix="1" applyFont="1"/>
    <xf numFmtId="0" fontId="25" fillId="0" borderId="0" xfId="1" applyNumberFormat="1" applyFont="1"/>
    <xf numFmtId="37" fontId="7" fillId="0" borderId="0" xfId="1" applyFont="1"/>
    <xf numFmtId="37" fontId="25" fillId="0" borderId="0" xfId="1" applyFont="1"/>
    <xf numFmtId="0" fontId="13" fillId="0" borderId="0" xfId="0" applyFont="1"/>
    <xf numFmtId="0" fontId="13" fillId="8" borderId="0" xfId="0" applyFont="1" applyFill="1"/>
    <xf numFmtId="0" fontId="9" fillId="0" borderId="21" xfId="0" applyFont="1" applyBorder="1"/>
    <xf numFmtId="37" fontId="3" fillId="0" borderId="0" xfId="1" applyFont="1" applyAlignment="1">
      <alignment horizontal="center"/>
    </xf>
    <xf numFmtId="37" fontId="6" fillId="0" borderId="0" xfId="1" applyFont="1" applyAlignment="1">
      <alignment horizontal="center"/>
    </xf>
    <xf numFmtId="0" fontId="7" fillId="0" borderId="0" xfId="0" applyFont="1" applyAlignment="1">
      <alignment horizontal="center"/>
    </xf>
  </cellXfs>
  <cellStyles count="2">
    <cellStyle name="Normal" xfId="0" builtinId="0"/>
    <cellStyle name="Normal 5" xfId="1" xr:uid="{FB263426-C32B-4F8B-90E1-640652F9238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FA-Active-Files/DFA/LEPF/LEPF%202004-2005/LEPF-DIST-M-2003-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i-2003-04-DISTRIBUTION"/>
      <sheetName val="graph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D88F8-37FF-492B-8EA9-BB1456467F01}">
  <sheetPr transitionEvaluation="1"/>
  <dimension ref="A3:U190"/>
  <sheetViews>
    <sheetView showGridLines="0" tabSelected="1" topLeftCell="D1" zoomScaleNormal="100" workbookViewId="0">
      <selection activeCell="Y59" sqref="Y59"/>
    </sheetView>
  </sheetViews>
  <sheetFormatPr defaultColWidth="12" defaultRowHeight="15.6" x14ac:dyDescent="0.3"/>
  <cols>
    <col min="1" max="1" width="22.44140625" style="1" hidden="1" customWidth="1"/>
    <col min="2" max="2" width="12.109375" style="1" hidden="1" customWidth="1"/>
    <col min="3" max="3" width="19.109375" style="2" hidden="1" customWidth="1"/>
    <col min="4" max="4" width="5.6640625" style="2" customWidth="1"/>
    <col min="5" max="5" width="20.33203125" style="1" customWidth="1"/>
    <col min="6" max="6" width="12" style="1" customWidth="1"/>
    <col min="7" max="7" width="13.33203125" style="1" customWidth="1"/>
    <col min="8" max="8" width="10.6640625" style="1" customWidth="1"/>
    <col min="9" max="9" width="9.5546875" style="1" customWidth="1"/>
    <col min="10" max="12" width="12" style="1" customWidth="1"/>
    <col min="13" max="13" width="10.6640625" style="1" customWidth="1"/>
    <col min="14" max="14" width="13.33203125" style="1" customWidth="1"/>
    <col min="15" max="15" width="13" style="7" customWidth="1"/>
    <col min="16" max="16" width="15.6640625" style="1" customWidth="1"/>
    <col min="17" max="17" width="0" style="1" hidden="1" customWidth="1"/>
    <col min="18" max="18" width="20.5546875" style="1" hidden="1" customWidth="1"/>
    <col min="19" max="19" width="14.88671875" style="1" hidden="1" customWidth="1"/>
    <col min="20" max="20" width="14.44140625" style="1" hidden="1" customWidth="1"/>
    <col min="21" max="23" width="0" style="1" hidden="1" customWidth="1"/>
    <col min="24" max="256" width="12" style="1"/>
    <col min="257" max="259" width="0" style="1" hidden="1" customWidth="1"/>
    <col min="260" max="260" width="5.6640625" style="1" customWidth="1"/>
    <col min="261" max="261" width="20.33203125" style="1" customWidth="1"/>
    <col min="262" max="262" width="12" style="1"/>
    <col min="263" max="263" width="13.33203125" style="1" customWidth="1"/>
    <col min="264" max="264" width="10.6640625" style="1" customWidth="1"/>
    <col min="265" max="265" width="9.5546875" style="1" customWidth="1"/>
    <col min="266" max="268" width="12" style="1"/>
    <col min="269" max="269" width="10.6640625" style="1" customWidth="1"/>
    <col min="270" max="270" width="13.33203125" style="1" customWidth="1"/>
    <col min="271" max="271" width="13" style="1" customWidth="1"/>
    <col min="272" max="272" width="15.6640625" style="1" customWidth="1"/>
    <col min="273" max="279" width="0" style="1" hidden="1" customWidth="1"/>
    <col min="280" max="512" width="12" style="1"/>
    <col min="513" max="515" width="0" style="1" hidden="1" customWidth="1"/>
    <col min="516" max="516" width="5.6640625" style="1" customWidth="1"/>
    <col min="517" max="517" width="20.33203125" style="1" customWidth="1"/>
    <col min="518" max="518" width="12" style="1"/>
    <col min="519" max="519" width="13.33203125" style="1" customWidth="1"/>
    <col min="520" max="520" width="10.6640625" style="1" customWidth="1"/>
    <col min="521" max="521" width="9.5546875" style="1" customWidth="1"/>
    <col min="522" max="524" width="12" style="1"/>
    <col min="525" max="525" width="10.6640625" style="1" customWidth="1"/>
    <col min="526" max="526" width="13.33203125" style="1" customWidth="1"/>
    <col min="527" max="527" width="13" style="1" customWidth="1"/>
    <col min="528" max="528" width="15.6640625" style="1" customWidth="1"/>
    <col min="529" max="535" width="0" style="1" hidden="1" customWidth="1"/>
    <col min="536" max="768" width="12" style="1"/>
    <col min="769" max="771" width="0" style="1" hidden="1" customWidth="1"/>
    <col min="772" max="772" width="5.6640625" style="1" customWidth="1"/>
    <col min="773" max="773" width="20.33203125" style="1" customWidth="1"/>
    <col min="774" max="774" width="12" style="1"/>
    <col min="775" max="775" width="13.33203125" style="1" customWidth="1"/>
    <col min="776" max="776" width="10.6640625" style="1" customWidth="1"/>
    <col min="777" max="777" width="9.5546875" style="1" customWidth="1"/>
    <col min="778" max="780" width="12" style="1"/>
    <col min="781" max="781" width="10.6640625" style="1" customWidth="1"/>
    <col min="782" max="782" width="13.33203125" style="1" customWidth="1"/>
    <col min="783" max="783" width="13" style="1" customWidth="1"/>
    <col min="784" max="784" width="15.6640625" style="1" customWidth="1"/>
    <col min="785" max="791" width="0" style="1" hidden="1" customWidth="1"/>
    <col min="792" max="1024" width="12" style="1"/>
    <col min="1025" max="1027" width="0" style="1" hidden="1" customWidth="1"/>
    <col min="1028" max="1028" width="5.6640625" style="1" customWidth="1"/>
    <col min="1029" max="1029" width="20.33203125" style="1" customWidth="1"/>
    <col min="1030" max="1030" width="12" style="1"/>
    <col min="1031" max="1031" width="13.33203125" style="1" customWidth="1"/>
    <col min="1032" max="1032" width="10.6640625" style="1" customWidth="1"/>
    <col min="1033" max="1033" width="9.5546875" style="1" customWidth="1"/>
    <col min="1034" max="1036" width="12" style="1"/>
    <col min="1037" max="1037" width="10.6640625" style="1" customWidth="1"/>
    <col min="1038" max="1038" width="13.33203125" style="1" customWidth="1"/>
    <col min="1039" max="1039" width="13" style="1" customWidth="1"/>
    <col min="1040" max="1040" width="15.6640625" style="1" customWidth="1"/>
    <col min="1041" max="1047" width="0" style="1" hidden="1" customWidth="1"/>
    <col min="1048" max="1280" width="12" style="1"/>
    <col min="1281" max="1283" width="0" style="1" hidden="1" customWidth="1"/>
    <col min="1284" max="1284" width="5.6640625" style="1" customWidth="1"/>
    <col min="1285" max="1285" width="20.33203125" style="1" customWidth="1"/>
    <col min="1286" max="1286" width="12" style="1"/>
    <col min="1287" max="1287" width="13.33203125" style="1" customWidth="1"/>
    <col min="1288" max="1288" width="10.6640625" style="1" customWidth="1"/>
    <col min="1289" max="1289" width="9.5546875" style="1" customWidth="1"/>
    <col min="1290" max="1292" width="12" style="1"/>
    <col min="1293" max="1293" width="10.6640625" style="1" customWidth="1"/>
    <col min="1294" max="1294" width="13.33203125" style="1" customWidth="1"/>
    <col min="1295" max="1295" width="13" style="1" customWidth="1"/>
    <col min="1296" max="1296" width="15.6640625" style="1" customWidth="1"/>
    <col min="1297" max="1303" width="0" style="1" hidden="1" customWidth="1"/>
    <col min="1304" max="1536" width="12" style="1"/>
    <col min="1537" max="1539" width="0" style="1" hidden="1" customWidth="1"/>
    <col min="1540" max="1540" width="5.6640625" style="1" customWidth="1"/>
    <col min="1541" max="1541" width="20.33203125" style="1" customWidth="1"/>
    <col min="1542" max="1542" width="12" style="1"/>
    <col min="1543" max="1543" width="13.33203125" style="1" customWidth="1"/>
    <col min="1544" max="1544" width="10.6640625" style="1" customWidth="1"/>
    <col min="1545" max="1545" width="9.5546875" style="1" customWidth="1"/>
    <col min="1546" max="1548" width="12" style="1"/>
    <col min="1549" max="1549" width="10.6640625" style="1" customWidth="1"/>
    <col min="1550" max="1550" width="13.33203125" style="1" customWidth="1"/>
    <col min="1551" max="1551" width="13" style="1" customWidth="1"/>
    <col min="1552" max="1552" width="15.6640625" style="1" customWidth="1"/>
    <col min="1553" max="1559" width="0" style="1" hidden="1" customWidth="1"/>
    <col min="1560" max="1792" width="12" style="1"/>
    <col min="1793" max="1795" width="0" style="1" hidden="1" customWidth="1"/>
    <col min="1796" max="1796" width="5.6640625" style="1" customWidth="1"/>
    <col min="1797" max="1797" width="20.33203125" style="1" customWidth="1"/>
    <col min="1798" max="1798" width="12" style="1"/>
    <col min="1799" max="1799" width="13.33203125" style="1" customWidth="1"/>
    <col min="1800" max="1800" width="10.6640625" style="1" customWidth="1"/>
    <col min="1801" max="1801" width="9.5546875" style="1" customWidth="1"/>
    <col min="1802" max="1804" width="12" style="1"/>
    <col min="1805" max="1805" width="10.6640625" style="1" customWidth="1"/>
    <col min="1806" max="1806" width="13.33203125" style="1" customWidth="1"/>
    <col min="1807" max="1807" width="13" style="1" customWidth="1"/>
    <col min="1808" max="1808" width="15.6640625" style="1" customWidth="1"/>
    <col min="1809" max="1815" width="0" style="1" hidden="1" customWidth="1"/>
    <col min="1816" max="2048" width="12" style="1"/>
    <col min="2049" max="2051" width="0" style="1" hidden="1" customWidth="1"/>
    <col min="2052" max="2052" width="5.6640625" style="1" customWidth="1"/>
    <col min="2053" max="2053" width="20.33203125" style="1" customWidth="1"/>
    <col min="2054" max="2054" width="12" style="1"/>
    <col min="2055" max="2055" width="13.33203125" style="1" customWidth="1"/>
    <col min="2056" max="2056" width="10.6640625" style="1" customWidth="1"/>
    <col min="2057" max="2057" width="9.5546875" style="1" customWidth="1"/>
    <col min="2058" max="2060" width="12" style="1"/>
    <col min="2061" max="2061" width="10.6640625" style="1" customWidth="1"/>
    <col min="2062" max="2062" width="13.33203125" style="1" customWidth="1"/>
    <col min="2063" max="2063" width="13" style="1" customWidth="1"/>
    <col min="2064" max="2064" width="15.6640625" style="1" customWidth="1"/>
    <col min="2065" max="2071" width="0" style="1" hidden="1" customWidth="1"/>
    <col min="2072" max="2304" width="12" style="1"/>
    <col min="2305" max="2307" width="0" style="1" hidden="1" customWidth="1"/>
    <col min="2308" max="2308" width="5.6640625" style="1" customWidth="1"/>
    <col min="2309" max="2309" width="20.33203125" style="1" customWidth="1"/>
    <col min="2310" max="2310" width="12" style="1"/>
    <col min="2311" max="2311" width="13.33203125" style="1" customWidth="1"/>
    <col min="2312" max="2312" width="10.6640625" style="1" customWidth="1"/>
    <col min="2313" max="2313" width="9.5546875" style="1" customWidth="1"/>
    <col min="2314" max="2316" width="12" style="1"/>
    <col min="2317" max="2317" width="10.6640625" style="1" customWidth="1"/>
    <col min="2318" max="2318" width="13.33203125" style="1" customWidth="1"/>
    <col min="2319" max="2319" width="13" style="1" customWidth="1"/>
    <col min="2320" max="2320" width="15.6640625" style="1" customWidth="1"/>
    <col min="2321" max="2327" width="0" style="1" hidden="1" customWidth="1"/>
    <col min="2328" max="2560" width="12" style="1"/>
    <col min="2561" max="2563" width="0" style="1" hidden="1" customWidth="1"/>
    <col min="2564" max="2564" width="5.6640625" style="1" customWidth="1"/>
    <col min="2565" max="2565" width="20.33203125" style="1" customWidth="1"/>
    <col min="2566" max="2566" width="12" style="1"/>
    <col min="2567" max="2567" width="13.33203125" style="1" customWidth="1"/>
    <col min="2568" max="2568" width="10.6640625" style="1" customWidth="1"/>
    <col min="2569" max="2569" width="9.5546875" style="1" customWidth="1"/>
    <col min="2570" max="2572" width="12" style="1"/>
    <col min="2573" max="2573" width="10.6640625" style="1" customWidth="1"/>
    <col min="2574" max="2574" width="13.33203125" style="1" customWidth="1"/>
    <col min="2575" max="2575" width="13" style="1" customWidth="1"/>
    <col min="2576" max="2576" width="15.6640625" style="1" customWidth="1"/>
    <col min="2577" max="2583" width="0" style="1" hidden="1" customWidth="1"/>
    <col min="2584" max="2816" width="12" style="1"/>
    <col min="2817" max="2819" width="0" style="1" hidden="1" customWidth="1"/>
    <col min="2820" max="2820" width="5.6640625" style="1" customWidth="1"/>
    <col min="2821" max="2821" width="20.33203125" style="1" customWidth="1"/>
    <col min="2822" max="2822" width="12" style="1"/>
    <col min="2823" max="2823" width="13.33203125" style="1" customWidth="1"/>
    <col min="2824" max="2824" width="10.6640625" style="1" customWidth="1"/>
    <col min="2825" max="2825" width="9.5546875" style="1" customWidth="1"/>
    <col min="2826" max="2828" width="12" style="1"/>
    <col min="2829" max="2829" width="10.6640625" style="1" customWidth="1"/>
    <col min="2830" max="2830" width="13.33203125" style="1" customWidth="1"/>
    <col min="2831" max="2831" width="13" style="1" customWidth="1"/>
    <col min="2832" max="2832" width="15.6640625" style="1" customWidth="1"/>
    <col min="2833" max="2839" width="0" style="1" hidden="1" customWidth="1"/>
    <col min="2840" max="3072" width="12" style="1"/>
    <col min="3073" max="3075" width="0" style="1" hidden="1" customWidth="1"/>
    <col min="3076" max="3076" width="5.6640625" style="1" customWidth="1"/>
    <col min="3077" max="3077" width="20.33203125" style="1" customWidth="1"/>
    <col min="3078" max="3078" width="12" style="1"/>
    <col min="3079" max="3079" width="13.33203125" style="1" customWidth="1"/>
    <col min="3080" max="3080" width="10.6640625" style="1" customWidth="1"/>
    <col min="3081" max="3081" width="9.5546875" style="1" customWidth="1"/>
    <col min="3082" max="3084" width="12" style="1"/>
    <col min="3085" max="3085" width="10.6640625" style="1" customWidth="1"/>
    <col min="3086" max="3086" width="13.33203125" style="1" customWidth="1"/>
    <col min="3087" max="3087" width="13" style="1" customWidth="1"/>
    <col min="3088" max="3088" width="15.6640625" style="1" customWidth="1"/>
    <col min="3089" max="3095" width="0" style="1" hidden="1" customWidth="1"/>
    <col min="3096" max="3328" width="12" style="1"/>
    <col min="3329" max="3331" width="0" style="1" hidden="1" customWidth="1"/>
    <col min="3332" max="3332" width="5.6640625" style="1" customWidth="1"/>
    <col min="3333" max="3333" width="20.33203125" style="1" customWidth="1"/>
    <col min="3334" max="3334" width="12" style="1"/>
    <col min="3335" max="3335" width="13.33203125" style="1" customWidth="1"/>
    <col min="3336" max="3336" width="10.6640625" style="1" customWidth="1"/>
    <col min="3337" max="3337" width="9.5546875" style="1" customWidth="1"/>
    <col min="3338" max="3340" width="12" style="1"/>
    <col min="3341" max="3341" width="10.6640625" style="1" customWidth="1"/>
    <col min="3342" max="3342" width="13.33203125" style="1" customWidth="1"/>
    <col min="3343" max="3343" width="13" style="1" customWidth="1"/>
    <col min="3344" max="3344" width="15.6640625" style="1" customWidth="1"/>
    <col min="3345" max="3351" width="0" style="1" hidden="1" customWidth="1"/>
    <col min="3352" max="3584" width="12" style="1"/>
    <col min="3585" max="3587" width="0" style="1" hidden="1" customWidth="1"/>
    <col min="3588" max="3588" width="5.6640625" style="1" customWidth="1"/>
    <col min="3589" max="3589" width="20.33203125" style="1" customWidth="1"/>
    <col min="3590" max="3590" width="12" style="1"/>
    <col min="3591" max="3591" width="13.33203125" style="1" customWidth="1"/>
    <col min="3592" max="3592" width="10.6640625" style="1" customWidth="1"/>
    <col min="3593" max="3593" width="9.5546875" style="1" customWidth="1"/>
    <col min="3594" max="3596" width="12" style="1"/>
    <col min="3597" max="3597" width="10.6640625" style="1" customWidth="1"/>
    <col min="3598" max="3598" width="13.33203125" style="1" customWidth="1"/>
    <col min="3599" max="3599" width="13" style="1" customWidth="1"/>
    <col min="3600" max="3600" width="15.6640625" style="1" customWidth="1"/>
    <col min="3601" max="3607" width="0" style="1" hidden="1" customWidth="1"/>
    <col min="3608" max="3840" width="12" style="1"/>
    <col min="3841" max="3843" width="0" style="1" hidden="1" customWidth="1"/>
    <col min="3844" max="3844" width="5.6640625" style="1" customWidth="1"/>
    <col min="3845" max="3845" width="20.33203125" style="1" customWidth="1"/>
    <col min="3846" max="3846" width="12" style="1"/>
    <col min="3847" max="3847" width="13.33203125" style="1" customWidth="1"/>
    <col min="3848" max="3848" width="10.6640625" style="1" customWidth="1"/>
    <col min="3849" max="3849" width="9.5546875" style="1" customWidth="1"/>
    <col min="3850" max="3852" width="12" style="1"/>
    <col min="3853" max="3853" width="10.6640625" style="1" customWidth="1"/>
    <col min="3854" max="3854" width="13.33203125" style="1" customWidth="1"/>
    <col min="3855" max="3855" width="13" style="1" customWidth="1"/>
    <col min="3856" max="3856" width="15.6640625" style="1" customWidth="1"/>
    <col min="3857" max="3863" width="0" style="1" hidden="1" customWidth="1"/>
    <col min="3864" max="4096" width="12" style="1"/>
    <col min="4097" max="4099" width="0" style="1" hidden="1" customWidth="1"/>
    <col min="4100" max="4100" width="5.6640625" style="1" customWidth="1"/>
    <col min="4101" max="4101" width="20.33203125" style="1" customWidth="1"/>
    <col min="4102" max="4102" width="12" style="1"/>
    <col min="4103" max="4103" width="13.33203125" style="1" customWidth="1"/>
    <col min="4104" max="4104" width="10.6640625" style="1" customWidth="1"/>
    <col min="4105" max="4105" width="9.5546875" style="1" customWidth="1"/>
    <col min="4106" max="4108" width="12" style="1"/>
    <col min="4109" max="4109" width="10.6640625" style="1" customWidth="1"/>
    <col min="4110" max="4110" width="13.33203125" style="1" customWidth="1"/>
    <col min="4111" max="4111" width="13" style="1" customWidth="1"/>
    <col min="4112" max="4112" width="15.6640625" style="1" customWidth="1"/>
    <col min="4113" max="4119" width="0" style="1" hidden="1" customWidth="1"/>
    <col min="4120" max="4352" width="12" style="1"/>
    <col min="4353" max="4355" width="0" style="1" hidden="1" customWidth="1"/>
    <col min="4356" max="4356" width="5.6640625" style="1" customWidth="1"/>
    <col min="4357" max="4357" width="20.33203125" style="1" customWidth="1"/>
    <col min="4358" max="4358" width="12" style="1"/>
    <col min="4359" max="4359" width="13.33203125" style="1" customWidth="1"/>
    <col min="4360" max="4360" width="10.6640625" style="1" customWidth="1"/>
    <col min="4361" max="4361" width="9.5546875" style="1" customWidth="1"/>
    <col min="4362" max="4364" width="12" style="1"/>
    <col min="4365" max="4365" width="10.6640625" style="1" customWidth="1"/>
    <col min="4366" max="4366" width="13.33203125" style="1" customWidth="1"/>
    <col min="4367" max="4367" width="13" style="1" customWidth="1"/>
    <col min="4368" max="4368" width="15.6640625" style="1" customWidth="1"/>
    <col min="4369" max="4375" width="0" style="1" hidden="1" customWidth="1"/>
    <col min="4376" max="4608" width="12" style="1"/>
    <col min="4609" max="4611" width="0" style="1" hidden="1" customWidth="1"/>
    <col min="4612" max="4612" width="5.6640625" style="1" customWidth="1"/>
    <col min="4613" max="4613" width="20.33203125" style="1" customWidth="1"/>
    <col min="4614" max="4614" width="12" style="1"/>
    <col min="4615" max="4615" width="13.33203125" style="1" customWidth="1"/>
    <col min="4616" max="4616" width="10.6640625" style="1" customWidth="1"/>
    <col min="4617" max="4617" width="9.5546875" style="1" customWidth="1"/>
    <col min="4618" max="4620" width="12" style="1"/>
    <col min="4621" max="4621" width="10.6640625" style="1" customWidth="1"/>
    <col min="4622" max="4622" width="13.33203125" style="1" customWidth="1"/>
    <col min="4623" max="4623" width="13" style="1" customWidth="1"/>
    <col min="4624" max="4624" width="15.6640625" style="1" customWidth="1"/>
    <col min="4625" max="4631" width="0" style="1" hidden="1" customWidth="1"/>
    <col min="4632" max="4864" width="12" style="1"/>
    <col min="4865" max="4867" width="0" style="1" hidden="1" customWidth="1"/>
    <col min="4868" max="4868" width="5.6640625" style="1" customWidth="1"/>
    <col min="4869" max="4869" width="20.33203125" style="1" customWidth="1"/>
    <col min="4870" max="4870" width="12" style="1"/>
    <col min="4871" max="4871" width="13.33203125" style="1" customWidth="1"/>
    <col min="4872" max="4872" width="10.6640625" style="1" customWidth="1"/>
    <col min="4873" max="4873" width="9.5546875" style="1" customWidth="1"/>
    <col min="4874" max="4876" width="12" style="1"/>
    <col min="4877" max="4877" width="10.6640625" style="1" customWidth="1"/>
    <col min="4878" max="4878" width="13.33203125" style="1" customWidth="1"/>
    <col min="4879" max="4879" width="13" style="1" customWidth="1"/>
    <col min="4880" max="4880" width="15.6640625" style="1" customWidth="1"/>
    <col min="4881" max="4887" width="0" style="1" hidden="1" customWidth="1"/>
    <col min="4888" max="5120" width="12" style="1"/>
    <col min="5121" max="5123" width="0" style="1" hidden="1" customWidth="1"/>
    <col min="5124" max="5124" width="5.6640625" style="1" customWidth="1"/>
    <col min="5125" max="5125" width="20.33203125" style="1" customWidth="1"/>
    <col min="5126" max="5126" width="12" style="1"/>
    <col min="5127" max="5127" width="13.33203125" style="1" customWidth="1"/>
    <col min="5128" max="5128" width="10.6640625" style="1" customWidth="1"/>
    <col min="5129" max="5129" width="9.5546875" style="1" customWidth="1"/>
    <col min="5130" max="5132" width="12" style="1"/>
    <col min="5133" max="5133" width="10.6640625" style="1" customWidth="1"/>
    <col min="5134" max="5134" width="13.33203125" style="1" customWidth="1"/>
    <col min="5135" max="5135" width="13" style="1" customWidth="1"/>
    <col min="5136" max="5136" width="15.6640625" style="1" customWidth="1"/>
    <col min="5137" max="5143" width="0" style="1" hidden="1" customWidth="1"/>
    <col min="5144" max="5376" width="12" style="1"/>
    <col min="5377" max="5379" width="0" style="1" hidden="1" customWidth="1"/>
    <col min="5380" max="5380" width="5.6640625" style="1" customWidth="1"/>
    <col min="5381" max="5381" width="20.33203125" style="1" customWidth="1"/>
    <col min="5382" max="5382" width="12" style="1"/>
    <col min="5383" max="5383" width="13.33203125" style="1" customWidth="1"/>
    <col min="5384" max="5384" width="10.6640625" style="1" customWidth="1"/>
    <col min="5385" max="5385" width="9.5546875" style="1" customWidth="1"/>
    <col min="5386" max="5388" width="12" style="1"/>
    <col min="5389" max="5389" width="10.6640625" style="1" customWidth="1"/>
    <col min="5390" max="5390" width="13.33203125" style="1" customWidth="1"/>
    <col min="5391" max="5391" width="13" style="1" customWidth="1"/>
    <col min="5392" max="5392" width="15.6640625" style="1" customWidth="1"/>
    <col min="5393" max="5399" width="0" style="1" hidden="1" customWidth="1"/>
    <col min="5400" max="5632" width="12" style="1"/>
    <col min="5633" max="5635" width="0" style="1" hidden="1" customWidth="1"/>
    <col min="5636" max="5636" width="5.6640625" style="1" customWidth="1"/>
    <col min="5637" max="5637" width="20.33203125" style="1" customWidth="1"/>
    <col min="5638" max="5638" width="12" style="1"/>
    <col min="5639" max="5639" width="13.33203125" style="1" customWidth="1"/>
    <col min="5640" max="5640" width="10.6640625" style="1" customWidth="1"/>
    <col min="5641" max="5641" width="9.5546875" style="1" customWidth="1"/>
    <col min="5642" max="5644" width="12" style="1"/>
    <col min="5645" max="5645" width="10.6640625" style="1" customWidth="1"/>
    <col min="5646" max="5646" width="13.33203125" style="1" customWidth="1"/>
    <col min="5647" max="5647" width="13" style="1" customWidth="1"/>
    <col min="5648" max="5648" width="15.6640625" style="1" customWidth="1"/>
    <col min="5649" max="5655" width="0" style="1" hidden="1" customWidth="1"/>
    <col min="5656" max="5888" width="12" style="1"/>
    <col min="5889" max="5891" width="0" style="1" hidden="1" customWidth="1"/>
    <col min="5892" max="5892" width="5.6640625" style="1" customWidth="1"/>
    <col min="5893" max="5893" width="20.33203125" style="1" customWidth="1"/>
    <col min="5894" max="5894" width="12" style="1"/>
    <col min="5895" max="5895" width="13.33203125" style="1" customWidth="1"/>
    <col min="5896" max="5896" width="10.6640625" style="1" customWidth="1"/>
    <col min="5897" max="5897" width="9.5546875" style="1" customWidth="1"/>
    <col min="5898" max="5900" width="12" style="1"/>
    <col min="5901" max="5901" width="10.6640625" style="1" customWidth="1"/>
    <col min="5902" max="5902" width="13.33203125" style="1" customWidth="1"/>
    <col min="5903" max="5903" width="13" style="1" customWidth="1"/>
    <col min="5904" max="5904" width="15.6640625" style="1" customWidth="1"/>
    <col min="5905" max="5911" width="0" style="1" hidden="1" customWidth="1"/>
    <col min="5912" max="6144" width="12" style="1"/>
    <col min="6145" max="6147" width="0" style="1" hidden="1" customWidth="1"/>
    <col min="6148" max="6148" width="5.6640625" style="1" customWidth="1"/>
    <col min="6149" max="6149" width="20.33203125" style="1" customWidth="1"/>
    <col min="6150" max="6150" width="12" style="1"/>
    <col min="6151" max="6151" width="13.33203125" style="1" customWidth="1"/>
    <col min="6152" max="6152" width="10.6640625" style="1" customWidth="1"/>
    <col min="6153" max="6153" width="9.5546875" style="1" customWidth="1"/>
    <col min="6154" max="6156" width="12" style="1"/>
    <col min="6157" max="6157" width="10.6640625" style="1" customWidth="1"/>
    <col min="6158" max="6158" width="13.33203125" style="1" customWidth="1"/>
    <col min="6159" max="6159" width="13" style="1" customWidth="1"/>
    <col min="6160" max="6160" width="15.6640625" style="1" customWidth="1"/>
    <col min="6161" max="6167" width="0" style="1" hidden="1" customWidth="1"/>
    <col min="6168" max="6400" width="12" style="1"/>
    <col min="6401" max="6403" width="0" style="1" hidden="1" customWidth="1"/>
    <col min="6404" max="6404" width="5.6640625" style="1" customWidth="1"/>
    <col min="6405" max="6405" width="20.33203125" style="1" customWidth="1"/>
    <col min="6406" max="6406" width="12" style="1"/>
    <col min="6407" max="6407" width="13.33203125" style="1" customWidth="1"/>
    <col min="6408" max="6408" width="10.6640625" style="1" customWidth="1"/>
    <col min="6409" max="6409" width="9.5546875" style="1" customWidth="1"/>
    <col min="6410" max="6412" width="12" style="1"/>
    <col min="6413" max="6413" width="10.6640625" style="1" customWidth="1"/>
    <col min="6414" max="6414" width="13.33203125" style="1" customWidth="1"/>
    <col min="6415" max="6415" width="13" style="1" customWidth="1"/>
    <col min="6416" max="6416" width="15.6640625" style="1" customWidth="1"/>
    <col min="6417" max="6423" width="0" style="1" hidden="1" customWidth="1"/>
    <col min="6424" max="6656" width="12" style="1"/>
    <col min="6657" max="6659" width="0" style="1" hidden="1" customWidth="1"/>
    <col min="6660" max="6660" width="5.6640625" style="1" customWidth="1"/>
    <col min="6661" max="6661" width="20.33203125" style="1" customWidth="1"/>
    <col min="6662" max="6662" width="12" style="1"/>
    <col min="6663" max="6663" width="13.33203125" style="1" customWidth="1"/>
    <col min="6664" max="6664" width="10.6640625" style="1" customWidth="1"/>
    <col min="6665" max="6665" width="9.5546875" style="1" customWidth="1"/>
    <col min="6666" max="6668" width="12" style="1"/>
    <col min="6669" max="6669" width="10.6640625" style="1" customWidth="1"/>
    <col min="6670" max="6670" width="13.33203125" style="1" customWidth="1"/>
    <col min="6671" max="6671" width="13" style="1" customWidth="1"/>
    <col min="6672" max="6672" width="15.6640625" style="1" customWidth="1"/>
    <col min="6673" max="6679" width="0" style="1" hidden="1" customWidth="1"/>
    <col min="6680" max="6912" width="12" style="1"/>
    <col min="6913" max="6915" width="0" style="1" hidden="1" customWidth="1"/>
    <col min="6916" max="6916" width="5.6640625" style="1" customWidth="1"/>
    <col min="6917" max="6917" width="20.33203125" style="1" customWidth="1"/>
    <col min="6918" max="6918" width="12" style="1"/>
    <col min="6919" max="6919" width="13.33203125" style="1" customWidth="1"/>
    <col min="6920" max="6920" width="10.6640625" style="1" customWidth="1"/>
    <col min="6921" max="6921" width="9.5546875" style="1" customWidth="1"/>
    <col min="6922" max="6924" width="12" style="1"/>
    <col min="6925" max="6925" width="10.6640625" style="1" customWidth="1"/>
    <col min="6926" max="6926" width="13.33203125" style="1" customWidth="1"/>
    <col min="6927" max="6927" width="13" style="1" customWidth="1"/>
    <col min="6928" max="6928" width="15.6640625" style="1" customWidth="1"/>
    <col min="6929" max="6935" width="0" style="1" hidden="1" customWidth="1"/>
    <col min="6936" max="7168" width="12" style="1"/>
    <col min="7169" max="7171" width="0" style="1" hidden="1" customWidth="1"/>
    <col min="7172" max="7172" width="5.6640625" style="1" customWidth="1"/>
    <col min="7173" max="7173" width="20.33203125" style="1" customWidth="1"/>
    <col min="7174" max="7174" width="12" style="1"/>
    <col min="7175" max="7175" width="13.33203125" style="1" customWidth="1"/>
    <col min="7176" max="7176" width="10.6640625" style="1" customWidth="1"/>
    <col min="7177" max="7177" width="9.5546875" style="1" customWidth="1"/>
    <col min="7178" max="7180" width="12" style="1"/>
    <col min="7181" max="7181" width="10.6640625" style="1" customWidth="1"/>
    <col min="7182" max="7182" width="13.33203125" style="1" customWidth="1"/>
    <col min="7183" max="7183" width="13" style="1" customWidth="1"/>
    <col min="7184" max="7184" width="15.6640625" style="1" customWidth="1"/>
    <col min="7185" max="7191" width="0" style="1" hidden="1" customWidth="1"/>
    <col min="7192" max="7424" width="12" style="1"/>
    <col min="7425" max="7427" width="0" style="1" hidden="1" customWidth="1"/>
    <col min="7428" max="7428" width="5.6640625" style="1" customWidth="1"/>
    <col min="7429" max="7429" width="20.33203125" style="1" customWidth="1"/>
    <col min="7430" max="7430" width="12" style="1"/>
    <col min="7431" max="7431" width="13.33203125" style="1" customWidth="1"/>
    <col min="7432" max="7432" width="10.6640625" style="1" customWidth="1"/>
    <col min="7433" max="7433" width="9.5546875" style="1" customWidth="1"/>
    <col min="7434" max="7436" width="12" style="1"/>
    <col min="7437" max="7437" width="10.6640625" style="1" customWidth="1"/>
    <col min="7438" max="7438" width="13.33203125" style="1" customWidth="1"/>
    <col min="7439" max="7439" width="13" style="1" customWidth="1"/>
    <col min="7440" max="7440" width="15.6640625" style="1" customWidth="1"/>
    <col min="7441" max="7447" width="0" style="1" hidden="1" customWidth="1"/>
    <col min="7448" max="7680" width="12" style="1"/>
    <col min="7681" max="7683" width="0" style="1" hidden="1" customWidth="1"/>
    <col min="7684" max="7684" width="5.6640625" style="1" customWidth="1"/>
    <col min="7685" max="7685" width="20.33203125" style="1" customWidth="1"/>
    <col min="7686" max="7686" width="12" style="1"/>
    <col min="7687" max="7687" width="13.33203125" style="1" customWidth="1"/>
    <col min="7688" max="7688" width="10.6640625" style="1" customWidth="1"/>
    <col min="7689" max="7689" width="9.5546875" style="1" customWidth="1"/>
    <col min="7690" max="7692" width="12" style="1"/>
    <col min="7693" max="7693" width="10.6640625" style="1" customWidth="1"/>
    <col min="7694" max="7694" width="13.33203125" style="1" customWidth="1"/>
    <col min="7695" max="7695" width="13" style="1" customWidth="1"/>
    <col min="7696" max="7696" width="15.6640625" style="1" customWidth="1"/>
    <col min="7697" max="7703" width="0" style="1" hidden="1" customWidth="1"/>
    <col min="7704" max="7936" width="12" style="1"/>
    <col min="7937" max="7939" width="0" style="1" hidden="1" customWidth="1"/>
    <col min="7940" max="7940" width="5.6640625" style="1" customWidth="1"/>
    <col min="7941" max="7941" width="20.33203125" style="1" customWidth="1"/>
    <col min="7942" max="7942" width="12" style="1"/>
    <col min="7943" max="7943" width="13.33203125" style="1" customWidth="1"/>
    <col min="7944" max="7944" width="10.6640625" style="1" customWidth="1"/>
    <col min="7945" max="7945" width="9.5546875" style="1" customWidth="1"/>
    <col min="7946" max="7948" width="12" style="1"/>
    <col min="7949" max="7949" width="10.6640625" style="1" customWidth="1"/>
    <col min="7950" max="7950" width="13.33203125" style="1" customWidth="1"/>
    <col min="7951" max="7951" width="13" style="1" customWidth="1"/>
    <col min="7952" max="7952" width="15.6640625" style="1" customWidth="1"/>
    <col min="7953" max="7959" width="0" style="1" hidden="1" customWidth="1"/>
    <col min="7960" max="8192" width="12" style="1"/>
    <col min="8193" max="8195" width="0" style="1" hidden="1" customWidth="1"/>
    <col min="8196" max="8196" width="5.6640625" style="1" customWidth="1"/>
    <col min="8197" max="8197" width="20.33203125" style="1" customWidth="1"/>
    <col min="8198" max="8198" width="12" style="1"/>
    <col min="8199" max="8199" width="13.33203125" style="1" customWidth="1"/>
    <col min="8200" max="8200" width="10.6640625" style="1" customWidth="1"/>
    <col min="8201" max="8201" width="9.5546875" style="1" customWidth="1"/>
    <col min="8202" max="8204" width="12" style="1"/>
    <col min="8205" max="8205" width="10.6640625" style="1" customWidth="1"/>
    <col min="8206" max="8206" width="13.33203125" style="1" customWidth="1"/>
    <col min="8207" max="8207" width="13" style="1" customWidth="1"/>
    <col min="8208" max="8208" width="15.6640625" style="1" customWidth="1"/>
    <col min="8209" max="8215" width="0" style="1" hidden="1" customWidth="1"/>
    <col min="8216" max="8448" width="12" style="1"/>
    <col min="8449" max="8451" width="0" style="1" hidden="1" customWidth="1"/>
    <col min="8452" max="8452" width="5.6640625" style="1" customWidth="1"/>
    <col min="8453" max="8453" width="20.33203125" style="1" customWidth="1"/>
    <col min="8454" max="8454" width="12" style="1"/>
    <col min="8455" max="8455" width="13.33203125" style="1" customWidth="1"/>
    <col min="8456" max="8456" width="10.6640625" style="1" customWidth="1"/>
    <col min="8457" max="8457" width="9.5546875" style="1" customWidth="1"/>
    <col min="8458" max="8460" width="12" style="1"/>
    <col min="8461" max="8461" width="10.6640625" style="1" customWidth="1"/>
    <col min="8462" max="8462" width="13.33203125" style="1" customWidth="1"/>
    <col min="8463" max="8463" width="13" style="1" customWidth="1"/>
    <col min="8464" max="8464" width="15.6640625" style="1" customWidth="1"/>
    <col min="8465" max="8471" width="0" style="1" hidden="1" customWidth="1"/>
    <col min="8472" max="8704" width="12" style="1"/>
    <col min="8705" max="8707" width="0" style="1" hidden="1" customWidth="1"/>
    <col min="8708" max="8708" width="5.6640625" style="1" customWidth="1"/>
    <col min="8709" max="8709" width="20.33203125" style="1" customWidth="1"/>
    <col min="8710" max="8710" width="12" style="1"/>
    <col min="8711" max="8711" width="13.33203125" style="1" customWidth="1"/>
    <col min="8712" max="8712" width="10.6640625" style="1" customWidth="1"/>
    <col min="8713" max="8713" width="9.5546875" style="1" customWidth="1"/>
    <col min="8714" max="8716" width="12" style="1"/>
    <col min="8717" max="8717" width="10.6640625" style="1" customWidth="1"/>
    <col min="8718" max="8718" width="13.33203125" style="1" customWidth="1"/>
    <col min="8719" max="8719" width="13" style="1" customWidth="1"/>
    <col min="8720" max="8720" width="15.6640625" style="1" customWidth="1"/>
    <col min="8721" max="8727" width="0" style="1" hidden="1" customWidth="1"/>
    <col min="8728" max="8960" width="12" style="1"/>
    <col min="8961" max="8963" width="0" style="1" hidden="1" customWidth="1"/>
    <col min="8964" max="8964" width="5.6640625" style="1" customWidth="1"/>
    <col min="8965" max="8965" width="20.33203125" style="1" customWidth="1"/>
    <col min="8966" max="8966" width="12" style="1"/>
    <col min="8967" max="8967" width="13.33203125" style="1" customWidth="1"/>
    <col min="8968" max="8968" width="10.6640625" style="1" customWidth="1"/>
    <col min="8969" max="8969" width="9.5546875" style="1" customWidth="1"/>
    <col min="8970" max="8972" width="12" style="1"/>
    <col min="8973" max="8973" width="10.6640625" style="1" customWidth="1"/>
    <col min="8974" max="8974" width="13.33203125" style="1" customWidth="1"/>
    <col min="8975" max="8975" width="13" style="1" customWidth="1"/>
    <col min="8976" max="8976" width="15.6640625" style="1" customWidth="1"/>
    <col min="8977" max="8983" width="0" style="1" hidden="1" customWidth="1"/>
    <col min="8984" max="9216" width="12" style="1"/>
    <col min="9217" max="9219" width="0" style="1" hidden="1" customWidth="1"/>
    <col min="9220" max="9220" width="5.6640625" style="1" customWidth="1"/>
    <col min="9221" max="9221" width="20.33203125" style="1" customWidth="1"/>
    <col min="9222" max="9222" width="12" style="1"/>
    <col min="9223" max="9223" width="13.33203125" style="1" customWidth="1"/>
    <col min="9224" max="9224" width="10.6640625" style="1" customWidth="1"/>
    <col min="9225" max="9225" width="9.5546875" style="1" customWidth="1"/>
    <col min="9226" max="9228" width="12" style="1"/>
    <col min="9229" max="9229" width="10.6640625" style="1" customWidth="1"/>
    <col min="9230" max="9230" width="13.33203125" style="1" customWidth="1"/>
    <col min="9231" max="9231" width="13" style="1" customWidth="1"/>
    <col min="9232" max="9232" width="15.6640625" style="1" customWidth="1"/>
    <col min="9233" max="9239" width="0" style="1" hidden="1" customWidth="1"/>
    <col min="9240" max="9472" width="12" style="1"/>
    <col min="9473" max="9475" width="0" style="1" hidden="1" customWidth="1"/>
    <col min="9476" max="9476" width="5.6640625" style="1" customWidth="1"/>
    <col min="9477" max="9477" width="20.33203125" style="1" customWidth="1"/>
    <col min="9478" max="9478" width="12" style="1"/>
    <col min="9479" max="9479" width="13.33203125" style="1" customWidth="1"/>
    <col min="9480" max="9480" width="10.6640625" style="1" customWidth="1"/>
    <col min="9481" max="9481" width="9.5546875" style="1" customWidth="1"/>
    <col min="9482" max="9484" width="12" style="1"/>
    <col min="9485" max="9485" width="10.6640625" style="1" customWidth="1"/>
    <col min="9486" max="9486" width="13.33203125" style="1" customWidth="1"/>
    <col min="9487" max="9487" width="13" style="1" customWidth="1"/>
    <col min="9488" max="9488" width="15.6640625" style="1" customWidth="1"/>
    <col min="9489" max="9495" width="0" style="1" hidden="1" customWidth="1"/>
    <col min="9496" max="9728" width="12" style="1"/>
    <col min="9729" max="9731" width="0" style="1" hidden="1" customWidth="1"/>
    <col min="9732" max="9732" width="5.6640625" style="1" customWidth="1"/>
    <col min="9733" max="9733" width="20.33203125" style="1" customWidth="1"/>
    <col min="9734" max="9734" width="12" style="1"/>
    <col min="9735" max="9735" width="13.33203125" style="1" customWidth="1"/>
    <col min="9736" max="9736" width="10.6640625" style="1" customWidth="1"/>
    <col min="9737" max="9737" width="9.5546875" style="1" customWidth="1"/>
    <col min="9738" max="9740" width="12" style="1"/>
    <col min="9741" max="9741" width="10.6640625" style="1" customWidth="1"/>
    <col min="9742" max="9742" width="13.33203125" style="1" customWidth="1"/>
    <col min="9743" max="9743" width="13" style="1" customWidth="1"/>
    <col min="9744" max="9744" width="15.6640625" style="1" customWidth="1"/>
    <col min="9745" max="9751" width="0" style="1" hidden="1" customWidth="1"/>
    <col min="9752" max="9984" width="12" style="1"/>
    <col min="9985" max="9987" width="0" style="1" hidden="1" customWidth="1"/>
    <col min="9988" max="9988" width="5.6640625" style="1" customWidth="1"/>
    <col min="9989" max="9989" width="20.33203125" style="1" customWidth="1"/>
    <col min="9990" max="9990" width="12" style="1"/>
    <col min="9991" max="9991" width="13.33203125" style="1" customWidth="1"/>
    <col min="9992" max="9992" width="10.6640625" style="1" customWidth="1"/>
    <col min="9993" max="9993" width="9.5546875" style="1" customWidth="1"/>
    <col min="9994" max="9996" width="12" style="1"/>
    <col min="9997" max="9997" width="10.6640625" style="1" customWidth="1"/>
    <col min="9998" max="9998" width="13.33203125" style="1" customWidth="1"/>
    <col min="9999" max="9999" width="13" style="1" customWidth="1"/>
    <col min="10000" max="10000" width="15.6640625" style="1" customWidth="1"/>
    <col min="10001" max="10007" width="0" style="1" hidden="1" customWidth="1"/>
    <col min="10008" max="10240" width="12" style="1"/>
    <col min="10241" max="10243" width="0" style="1" hidden="1" customWidth="1"/>
    <col min="10244" max="10244" width="5.6640625" style="1" customWidth="1"/>
    <col min="10245" max="10245" width="20.33203125" style="1" customWidth="1"/>
    <col min="10246" max="10246" width="12" style="1"/>
    <col min="10247" max="10247" width="13.33203125" style="1" customWidth="1"/>
    <col min="10248" max="10248" width="10.6640625" style="1" customWidth="1"/>
    <col min="10249" max="10249" width="9.5546875" style="1" customWidth="1"/>
    <col min="10250" max="10252" width="12" style="1"/>
    <col min="10253" max="10253" width="10.6640625" style="1" customWidth="1"/>
    <col min="10254" max="10254" width="13.33203125" style="1" customWidth="1"/>
    <col min="10255" max="10255" width="13" style="1" customWidth="1"/>
    <col min="10256" max="10256" width="15.6640625" style="1" customWidth="1"/>
    <col min="10257" max="10263" width="0" style="1" hidden="1" customWidth="1"/>
    <col min="10264" max="10496" width="12" style="1"/>
    <col min="10497" max="10499" width="0" style="1" hidden="1" customWidth="1"/>
    <col min="10500" max="10500" width="5.6640625" style="1" customWidth="1"/>
    <col min="10501" max="10501" width="20.33203125" style="1" customWidth="1"/>
    <col min="10502" max="10502" width="12" style="1"/>
    <col min="10503" max="10503" width="13.33203125" style="1" customWidth="1"/>
    <col min="10504" max="10504" width="10.6640625" style="1" customWidth="1"/>
    <col min="10505" max="10505" width="9.5546875" style="1" customWidth="1"/>
    <col min="10506" max="10508" width="12" style="1"/>
    <col min="10509" max="10509" width="10.6640625" style="1" customWidth="1"/>
    <col min="10510" max="10510" width="13.33203125" style="1" customWidth="1"/>
    <col min="10511" max="10511" width="13" style="1" customWidth="1"/>
    <col min="10512" max="10512" width="15.6640625" style="1" customWidth="1"/>
    <col min="10513" max="10519" width="0" style="1" hidden="1" customWidth="1"/>
    <col min="10520" max="10752" width="12" style="1"/>
    <col min="10753" max="10755" width="0" style="1" hidden="1" customWidth="1"/>
    <col min="10756" max="10756" width="5.6640625" style="1" customWidth="1"/>
    <col min="10757" max="10757" width="20.33203125" style="1" customWidth="1"/>
    <col min="10758" max="10758" width="12" style="1"/>
    <col min="10759" max="10759" width="13.33203125" style="1" customWidth="1"/>
    <col min="10760" max="10760" width="10.6640625" style="1" customWidth="1"/>
    <col min="10761" max="10761" width="9.5546875" style="1" customWidth="1"/>
    <col min="10762" max="10764" width="12" style="1"/>
    <col min="10765" max="10765" width="10.6640625" style="1" customWidth="1"/>
    <col min="10766" max="10766" width="13.33203125" style="1" customWidth="1"/>
    <col min="10767" max="10767" width="13" style="1" customWidth="1"/>
    <col min="10768" max="10768" width="15.6640625" style="1" customWidth="1"/>
    <col min="10769" max="10775" width="0" style="1" hidden="1" customWidth="1"/>
    <col min="10776" max="11008" width="12" style="1"/>
    <col min="11009" max="11011" width="0" style="1" hidden="1" customWidth="1"/>
    <col min="11012" max="11012" width="5.6640625" style="1" customWidth="1"/>
    <col min="11013" max="11013" width="20.33203125" style="1" customWidth="1"/>
    <col min="11014" max="11014" width="12" style="1"/>
    <col min="11015" max="11015" width="13.33203125" style="1" customWidth="1"/>
    <col min="11016" max="11016" width="10.6640625" style="1" customWidth="1"/>
    <col min="11017" max="11017" width="9.5546875" style="1" customWidth="1"/>
    <col min="11018" max="11020" width="12" style="1"/>
    <col min="11021" max="11021" width="10.6640625" style="1" customWidth="1"/>
    <col min="11022" max="11022" width="13.33203125" style="1" customWidth="1"/>
    <col min="11023" max="11023" width="13" style="1" customWidth="1"/>
    <col min="11024" max="11024" width="15.6640625" style="1" customWidth="1"/>
    <col min="11025" max="11031" width="0" style="1" hidden="1" customWidth="1"/>
    <col min="11032" max="11264" width="12" style="1"/>
    <col min="11265" max="11267" width="0" style="1" hidden="1" customWidth="1"/>
    <col min="11268" max="11268" width="5.6640625" style="1" customWidth="1"/>
    <col min="11269" max="11269" width="20.33203125" style="1" customWidth="1"/>
    <col min="11270" max="11270" width="12" style="1"/>
    <col min="11271" max="11271" width="13.33203125" style="1" customWidth="1"/>
    <col min="11272" max="11272" width="10.6640625" style="1" customWidth="1"/>
    <col min="11273" max="11273" width="9.5546875" style="1" customWidth="1"/>
    <col min="11274" max="11276" width="12" style="1"/>
    <col min="11277" max="11277" width="10.6640625" style="1" customWidth="1"/>
    <col min="11278" max="11278" width="13.33203125" style="1" customWidth="1"/>
    <col min="11279" max="11279" width="13" style="1" customWidth="1"/>
    <col min="11280" max="11280" width="15.6640625" style="1" customWidth="1"/>
    <col min="11281" max="11287" width="0" style="1" hidden="1" customWidth="1"/>
    <col min="11288" max="11520" width="12" style="1"/>
    <col min="11521" max="11523" width="0" style="1" hidden="1" customWidth="1"/>
    <col min="11524" max="11524" width="5.6640625" style="1" customWidth="1"/>
    <col min="11525" max="11525" width="20.33203125" style="1" customWidth="1"/>
    <col min="11526" max="11526" width="12" style="1"/>
    <col min="11527" max="11527" width="13.33203125" style="1" customWidth="1"/>
    <col min="11528" max="11528" width="10.6640625" style="1" customWidth="1"/>
    <col min="11529" max="11529" width="9.5546875" style="1" customWidth="1"/>
    <col min="11530" max="11532" width="12" style="1"/>
    <col min="11533" max="11533" width="10.6640625" style="1" customWidth="1"/>
    <col min="11534" max="11534" width="13.33203125" style="1" customWidth="1"/>
    <col min="11535" max="11535" width="13" style="1" customWidth="1"/>
    <col min="11536" max="11536" width="15.6640625" style="1" customWidth="1"/>
    <col min="11537" max="11543" width="0" style="1" hidden="1" customWidth="1"/>
    <col min="11544" max="11776" width="12" style="1"/>
    <col min="11777" max="11779" width="0" style="1" hidden="1" customWidth="1"/>
    <col min="11780" max="11780" width="5.6640625" style="1" customWidth="1"/>
    <col min="11781" max="11781" width="20.33203125" style="1" customWidth="1"/>
    <col min="11782" max="11782" width="12" style="1"/>
    <col min="11783" max="11783" width="13.33203125" style="1" customWidth="1"/>
    <col min="11784" max="11784" width="10.6640625" style="1" customWidth="1"/>
    <col min="11785" max="11785" width="9.5546875" style="1" customWidth="1"/>
    <col min="11786" max="11788" width="12" style="1"/>
    <col min="11789" max="11789" width="10.6640625" style="1" customWidth="1"/>
    <col min="11790" max="11790" width="13.33203125" style="1" customWidth="1"/>
    <col min="11791" max="11791" width="13" style="1" customWidth="1"/>
    <col min="11792" max="11792" width="15.6640625" style="1" customWidth="1"/>
    <col min="11793" max="11799" width="0" style="1" hidden="1" customWidth="1"/>
    <col min="11800" max="12032" width="12" style="1"/>
    <col min="12033" max="12035" width="0" style="1" hidden="1" customWidth="1"/>
    <col min="12036" max="12036" width="5.6640625" style="1" customWidth="1"/>
    <col min="12037" max="12037" width="20.33203125" style="1" customWidth="1"/>
    <col min="12038" max="12038" width="12" style="1"/>
    <col min="12039" max="12039" width="13.33203125" style="1" customWidth="1"/>
    <col min="12040" max="12040" width="10.6640625" style="1" customWidth="1"/>
    <col min="12041" max="12041" width="9.5546875" style="1" customWidth="1"/>
    <col min="12042" max="12044" width="12" style="1"/>
    <col min="12045" max="12045" width="10.6640625" style="1" customWidth="1"/>
    <col min="12046" max="12046" width="13.33203125" style="1" customWidth="1"/>
    <col min="12047" max="12047" width="13" style="1" customWidth="1"/>
    <col min="12048" max="12048" width="15.6640625" style="1" customWidth="1"/>
    <col min="12049" max="12055" width="0" style="1" hidden="1" customWidth="1"/>
    <col min="12056" max="12288" width="12" style="1"/>
    <col min="12289" max="12291" width="0" style="1" hidden="1" customWidth="1"/>
    <col min="12292" max="12292" width="5.6640625" style="1" customWidth="1"/>
    <col min="12293" max="12293" width="20.33203125" style="1" customWidth="1"/>
    <col min="12294" max="12294" width="12" style="1"/>
    <col min="12295" max="12295" width="13.33203125" style="1" customWidth="1"/>
    <col min="12296" max="12296" width="10.6640625" style="1" customWidth="1"/>
    <col min="12297" max="12297" width="9.5546875" style="1" customWidth="1"/>
    <col min="12298" max="12300" width="12" style="1"/>
    <col min="12301" max="12301" width="10.6640625" style="1" customWidth="1"/>
    <col min="12302" max="12302" width="13.33203125" style="1" customWidth="1"/>
    <col min="12303" max="12303" width="13" style="1" customWidth="1"/>
    <col min="12304" max="12304" width="15.6640625" style="1" customWidth="1"/>
    <col min="12305" max="12311" width="0" style="1" hidden="1" customWidth="1"/>
    <col min="12312" max="12544" width="12" style="1"/>
    <col min="12545" max="12547" width="0" style="1" hidden="1" customWidth="1"/>
    <col min="12548" max="12548" width="5.6640625" style="1" customWidth="1"/>
    <col min="12549" max="12549" width="20.33203125" style="1" customWidth="1"/>
    <col min="12550" max="12550" width="12" style="1"/>
    <col min="12551" max="12551" width="13.33203125" style="1" customWidth="1"/>
    <col min="12552" max="12552" width="10.6640625" style="1" customWidth="1"/>
    <col min="12553" max="12553" width="9.5546875" style="1" customWidth="1"/>
    <col min="12554" max="12556" width="12" style="1"/>
    <col min="12557" max="12557" width="10.6640625" style="1" customWidth="1"/>
    <col min="12558" max="12558" width="13.33203125" style="1" customWidth="1"/>
    <col min="12559" max="12559" width="13" style="1" customWidth="1"/>
    <col min="12560" max="12560" width="15.6640625" style="1" customWidth="1"/>
    <col min="12561" max="12567" width="0" style="1" hidden="1" customWidth="1"/>
    <col min="12568" max="12800" width="12" style="1"/>
    <col min="12801" max="12803" width="0" style="1" hidden="1" customWidth="1"/>
    <col min="12804" max="12804" width="5.6640625" style="1" customWidth="1"/>
    <col min="12805" max="12805" width="20.33203125" style="1" customWidth="1"/>
    <col min="12806" max="12806" width="12" style="1"/>
    <col min="12807" max="12807" width="13.33203125" style="1" customWidth="1"/>
    <col min="12808" max="12808" width="10.6640625" style="1" customWidth="1"/>
    <col min="12809" max="12809" width="9.5546875" style="1" customWidth="1"/>
    <col min="12810" max="12812" width="12" style="1"/>
    <col min="12813" max="12813" width="10.6640625" style="1" customWidth="1"/>
    <col min="12814" max="12814" width="13.33203125" style="1" customWidth="1"/>
    <col min="12815" max="12815" width="13" style="1" customWidth="1"/>
    <col min="12816" max="12816" width="15.6640625" style="1" customWidth="1"/>
    <col min="12817" max="12823" width="0" style="1" hidden="1" customWidth="1"/>
    <col min="12824" max="13056" width="12" style="1"/>
    <col min="13057" max="13059" width="0" style="1" hidden="1" customWidth="1"/>
    <col min="13060" max="13060" width="5.6640625" style="1" customWidth="1"/>
    <col min="13061" max="13061" width="20.33203125" style="1" customWidth="1"/>
    <col min="13062" max="13062" width="12" style="1"/>
    <col min="13063" max="13063" width="13.33203125" style="1" customWidth="1"/>
    <col min="13064" max="13064" width="10.6640625" style="1" customWidth="1"/>
    <col min="13065" max="13065" width="9.5546875" style="1" customWidth="1"/>
    <col min="13066" max="13068" width="12" style="1"/>
    <col min="13069" max="13069" width="10.6640625" style="1" customWidth="1"/>
    <col min="13070" max="13070" width="13.33203125" style="1" customWidth="1"/>
    <col min="13071" max="13071" width="13" style="1" customWidth="1"/>
    <col min="13072" max="13072" width="15.6640625" style="1" customWidth="1"/>
    <col min="13073" max="13079" width="0" style="1" hidden="1" customWidth="1"/>
    <col min="13080" max="13312" width="12" style="1"/>
    <col min="13313" max="13315" width="0" style="1" hidden="1" customWidth="1"/>
    <col min="13316" max="13316" width="5.6640625" style="1" customWidth="1"/>
    <col min="13317" max="13317" width="20.33203125" style="1" customWidth="1"/>
    <col min="13318" max="13318" width="12" style="1"/>
    <col min="13319" max="13319" width="13.33203125" style="1" customWidth="1"/>
    <col min="13320" max="13320" width="10.6640625" style="1" customWidth="1"/>
    <col min="13321" max="13321" width="9.5546875" style="1" customWidth="1"/>
    <col min="13322" max="13324" width="12" style="1"/>
    <col min="13325" max="13325" width="10.6640625" style="1" customWidth="1"/>
    <col min="13326" max="13326" width="13.33203125" style="1" customWidth="1"/>
    <col min="13327" max="13327" width="13" style="1" customWidth="1"/>
    <col min="13328" max="13328" width="15.6640625" style="1" customWidth="1"/>
    <col min="13329" max="13335" width="0" style="1" hidden="1" customWidth="1"/>
    <col min="13336" max="13568" width="12" style="1"/>
    <col min="13569" max="13571" width="0" style="1" hidden="1" customWidth="1"/>
    <col min="13572" max="13572" width="5.6640625" style="1" customWidth="1"/>
    <col min="13573" max="13573" width="20.33203125" style="1" customWidth="1"/>
    <col min="13574" max="13574" width="12" style="1"/>
    <col min="13575" max="13575" width="13.33203125" style="1" customWidth="1"/>
    <col min="13576" max="13576" width="10.6640625" style="1" customWidth="1"/>
    <col min="13577" max="13577" width="9.5546875" style="1" customWidth="1"/>
    <col min="13578" max="13580" width="12" style="1"/>
    <col min="13581" max="13581" width="10.6640625" style="1" customWidth="1"/>
    <col min="13582" max="13582" width="13.33203125" style="1" customWidth="1"/>
    <col min="13583" max="13583" width="13" style="1" customWidth="1"/>
    <col min="13584" max="13584" width="15.6640625" style="1" customWidth="1"/>
    <col min="13585" max="13591" width="0" style="1" hidden="1" customWidth="1"/>
    <col min="13592" max="13824" width="12" style="1"/>
    <col min="13825" max="13827" width="0" style="1" hidden="1" customWidth="1"/>
    <col min="13828" max="13828" width="5.6640625" style="1" customWidth="1"/>
    <col min="13829" max="13829" width="20.33203125" style="1" customWidth="1"/>
    <col min="13830" max="13830" width="12" style="1"/>
    <col min="13831" max="13831" width="13.33203125" style="1" customWidth="1"/>
    <col min="13832" max="13832" width="10.6640625" style="1" customWidth="1"/>
    <col min="13833" max="13833" width="9.5546875" style="1" customWidth="1"/>
    <col min="13834" max="13836" width="12" style="1"/>
    <col min="13837" max="13837" width="10.6640625" style="1" customWidth="1"/>
    <col min="13838" max="13838" width="13.33203125" style="1" customWidth="1"/>
    <col min="13839" max="13839" width="13" style="1" customWidth="1"/>
    <col min="13840" max="13840" width="15.6640625" style="1" customWidth="1"/>
    <col min="13841" max="13847" width="0" style="1" hidden="1" customWidth="1"/>
    <col min="13848" max="14080" width="12" style="1"/>
    <col min="14081" max="14083" width="0" style="1" hidden="1" customWidth="1"/>
    <col min="14084" max="14084" width="5.6640625" style="1" customWidth="1"/>
    <col min="14085" max="14085" width="20.33203125" style="1" customWidth="1"/>
    <col min="14086" max="14086" width="12" style="1"/>
    <col min="14087" max="14087" width="13.33203125" style="1" customWidth="1"/>
    <col min="14088" max="14088" width="10.6640625" style="1" customWidth="1"/>
    <col min="14089" max="14089" width="9.5546875" style="1" customWidth="1"/>
    <col min="14090" max="14092" width="12" style="1"/>
    <col min="14093" max="14093" width="10.6640625" style="1" customWidth="1"/>
    <col min="14094" max="14094" width="13.33203125" style="1" customWidth="1"/>
    <col min="14095" max="14095" width="13" style="1" customWidth="1"/>
    <col min="14096" max="14096" width="15.6640625" style="1" customWidth="1"/>
    <col min="14097" max="14103" width="0" style="1" hidden="1" customWidth="1"/>
    <col min="14104" max="14336" width="12" style="1"/>
    <col min="14337" max="14339" width="0" style="1" hidden="1" customWidth="1"/>
    <col min="14340" max="14340" width="5.6640625" style="1" customWidth="1"/>
    <col min="14341" max="14341" width="20.33203125" style="1" customWidth="1"/>
    <col min="14342" max="14342" width="12" style="1"/>
    <col min="14343" max="14343" width="13.33203125" style="1" customWidth="1"/>
    <col min="14344" max="14344" width="10.6640625" style="1" customWidth="1"/>
    <col min="14345" max="14345" width="9.5546875" style="1" customWidth="1"/>
    <col min="14346" max="14348" width="12" style="1"/>
    <col min="14349" max="14349" width="10.6640625" style="1" customWidth="1"/>
    <col min="14350" max="14350" width="13.33203125" style="1" customWidth="1"/>
    <col min="14351" max="14351" width="13" style="1" customWidth="1"/>
    <col min="14352" max="14352" width="15.6640625" style="1" customWidth="1"/>
    <col min="14353" max="14359" width="0" style="1" hidden="1" customWidth="1"/>
    <col min="14360" max="14592" width="12" style="1"/>
    <col min="14593" max="14595" width="0" style="1" hidden="1" customWidth="1"/>
    <col min="14596" max="14596" width="5.6640625" style="1" customWidth="1"/>
    <col min="14597" max="14597" width="20.33203125" style="1" customWidth="1"/>
    <col min="14598" max="14598" width="12" style="1"/>
    <col min="14599" max="14599" width="13.33203125" style="1" customWidth="1"/>
    <col min="14600" max="14600" width="10.6640625" style="1" customWidth="1"/>
    <col min="14601" max="14601" width="9.5546875" style="1" customWidth="1"/>
    <col min="14602" max="14604" width="12" style="1"/>
    <col min="14605" max="14605" width="10.6640625" style="1" customWidth="1"/>
    <col min="14606" max="14606" width="13.33203125" style="1" customWidth="1"/>
    <col min="14607" max="14607" width="13" style="1" customWidth="1"/>
    <col min="14608" max="14608" width="15.6640625" style="1" customWidth="1"/>
    <col min="14609" max="14615" width="0" style="1" hidden="1" customWidth="1"/>
    <col min="14616" max="14848" width="12" style="1"/>
    <col min="14849" max="14851" width="0" style="1" hidden="1" customWidth="1"/>
    <col min="14852" max="14852" width="5.6640625" style="1" customWidth="1"/>
    <col min="14853" max="14853" width="20.33203125" style="1" customWidth="1"/>
    <col min="14854" max="14854" width="12" style="1"/>
    <col min="14855" max="14855" width="13.33203125" style="1" customWidth="1"/>
    <col min="14856" max="14856" width="10.6640625" style="1" customWidth="1"/>
    <col min="14857" max="14857" width="9.5546875" style="1" customWidth="1"/>
    <col min="14858" max="14860" width="12" style="1"/>
    <col min="14861" max="14861" width="10.6640625" style="1" customWidth="1"/>
    <col min="14862" max="14862" width="13.33203125" style="1" customWidth="1"/>
    <col min="14863" max="14863" width="13" style="1" customWidth="1"/>
    <col min="14864" max="14864" width="15.6640625" style="1" customWidth="1"/>
    <col min="14865" max="14871" width="0" style="1" hidden="1" customWidth="1"/>
    <col min="14872" max="15104" width="12" style="1"/>
    <col min="15105" max="15107" width="0" style="1" hidden="1" customWidth="1"/>
    <col min="15108" max="15108" width="5.6640625" style="1" customWidth="1"/>
    <col min="15109" max="15109" width="20.33203125" style="1" customWidth="1"/>
    <col min="15110" max="15110" width="12" style="1"/>
    <col min="15111" max="15111" width="13.33203125" style="1" customWidth="1"/>
    <col min="15112" max="15112" width="10.6640625" style="1" customWidth="1"/>
    <col min="15113" max="15113" width="9.5546875" style="1" customWidth="1"/>
    <col min="15114" max="15116" width="12" style="1"/>
    <col min="15117" max="15117" width="10.6640625" style="1" customWidth="1"/>
    <col min="15118" max="15118" width="13.33203125" style="1" customWidth="1"/>
    <col min="15119" max="15119" width="13" style="1" customWidth="1"/>
    <col min="15120" max="15120" width="15.6640625" style="1" customWidth="1"/>
    <col min="15121" max="15127" width="0" style="1" hidden="1" customWidth="1"/>
    <col min="15128" max="15360" width="12" style="1"/>
    <col min="15361" max="15363" width="0" style="1" hidden="1" customWidth="1"/>
    <col min="15364" max="15364" width="5.6640625" style="1" customWidth="1"/>
    <col min="15365" max="15365" width="20.33203125" style="1" customWidth="1"/>
    <col min="15366" max="15366" width="12" style="1"/>
    <col min="15367" max="15367" width="13.33203125" style="1" customWidth="1"/>
    <col min="15368" max="15368" width="10.6640625" style="1" customWidth="1"/>
    <col min="15369" max="15369" width="9.5546875" style="1" customWidth="1"/>
    <col min="15370" max="15372" width="12" style="1"/>
    <col min="15373" max="15373" width="10.6640625" style="1" customWidth="1"/>
    <col min="15374" max="15374" width="13.33203125" style="1" customWidth="1"/>
    <col min="15375" max="15375" width="13" style="1" customWidth="1"/>
    <col min="15376" max="15376" width="15.6640625" style="1" customWidth="1"/>
    <col min="15377" max="15383" width="0" style="1" hidden="1" customWidth="1"/>
    <col min="15384" max="15616" width="12" style="1"/>
    <col min="15617" max="15619" width="0" style="1" hidden="1" customWidth="1"/>
    <col min="15620" max="15620" width="5.6640625" style="1" customWidth="1"/>
    <col min="15621" max="15621" width="20.33203125" style="1" customWidth="1"/>
    <col min="15622" max="15622" width="12" style="1"/>
    <col min="15623" max="15623" width="13.33203125" style="1" customWidth="1"/>
    <col min="15624" max="15624" width="10.6640625" style="1" customWidth="1"/>
    <col min="15625" max="15625" width="9.5546875" style="1" customWidth="1"/>
    <col min="15626" max="15628" width="12" style="1"/>
    <col min="15629" max="15629" width="10.6640625" style="1" customWidth="1"/>
    <col min="15630" max="15630" width="13.33203125" style="1" customWidth="1"/>
    <col min="15631" max="15631" width="13" style="1" customWidth="1"/>
    <col min="15632" max="15632" width="15.6640625" style="1" customWidth="1"/>
    <col min="15633" max="15639" width="0" style="1" hidden="1" customWidth="1"/>
    <col min="15640" max="15872" width="12" style="1"/>
    <col min="15873" max="15875" width="0" style="1" hidden="1" customWidth="1"/>
    <col min="15876" max="15876" width="5.6640625" style="1" customWidth="1"/>
    <col min="15877" max="15877" width="20.33203125" style="1" customWidth="1"/>
    <col min="15878" max="15878" width="12" style="1"/>
    <col min="15879" max="15879" width="13.33203125" style="1" customWidth="1"/>
    <col min="15880" max="15880" width="10.6640625" style="1" customWidth="1"/>
    <col min="15881" max="15881" width="9.5546875" style="1" customWidth="1"/>
    <col min="15882" max="15884" width="12" style="1"/>
    <col min="15885" max="15885" width="10.6640625" style="1" customWidth="1"/>
    <col min="15886" max="15886" width="13.33203125" style="1" customWidth="1"/>
    <col min="15887" max="15887" width="13" style="1" customWidth="1"/>
    <col min="15888" max="15888" width="15.6640625" style="1" customWidth="1"/>
    <col min="15889" max="15895" width="0" style="1" hidden="1" customWidth="1"/>
    <col min="15896" max="16128" width="12" style="1"/>
    <col min="16129" max="16131" width="0" style="1" hidden="1" customWidth="1"/>
    <col min="16132" max="16132" width="5.6640625" style="1" customWidth="1"/>
    <col min="16133" max="16133" width="20.33203125" style="1" customWidth="1"/>
    <col min="16134" max="16134" width="12" style="1"/>
    <col min="16135" max="16135" width="13.33203125" style="1" customWidth="1"/>
    <col min="16136" max="16136" width="10.6640625" style="1" customWidth="1"/>
    <col min="16137" max="16137" width="9.5546875" style="1" customWidth="1"/>
    <col min="16138" max="16140" width="12" style="1"/>
    <col min="16141" max="16141" width="10.6640625" style="1" customWidth="1"/>
    <col min="16142" max="16142" width="13.33203125" style="1" customWidth="1"/>
    <col min="16143" max="16143" width="13" style="1" customWidth="1"/>
    <col min="16144" max="16144" width="15.6640625" style="1" customWidth="1"/>
    <col min="16145" max="16151" width="0" style="1" hidden="1" customWidth="1"/>
    <col min="16152" max="16384" width="12" style="1"/>
  </cols>
  <sheetData>
    <row r="3" spans="1:21" ht="17.25" customHeight="1" x14ac:dyDescent="0.3">
      <c r="E3" s="98" t="s">
        <v>0</v>
      </c>
      <c r="F3" s="98"/>
      <c r="G3" s="98"/>
      <c r="H3" s="98"/>
      <c r="I3" s="98"/>
      <c r="J3" s="98"/>
      <c r="K3" s="98"/>
      <c r="L3" s="98"/>
      <c r="M3" s="98"/>
      <c r="N3" s="98"/>
      <c r="O3" s="98"/>
    </row>
    <row r="4" spans="1:21" ht="17.25" customHeight="1" x14ac:dyDescent="0.3">
      <c r="B4" s="3" t="s">
        <v>1</v>
      </c>
      <c r="C4" s="4"/>
      <c r="E4" s="99" t="s">
        <v>2</v>
      </c>
      <c r="F4" s="99"/>
      <c r="G4" s="99"/>
      <c r="H4" s="99"/>
      <c r="I4" s="99"/>
      <c r="J4" s="99"/>
      <c r="K4" s="99"/>
      <c r="L4" s="99"/>
      <c r="M4" s="99"/>
      <c r="N4" s="99"/>
      <c r="O4" s="99"/>
    </row>
    <row r="5" spans="1:21" ht="17.25" customHeight="1" x14ac:dyDescent="0.3">
      <c r="B5" s="3" t="s">
        <v>3</v>
      </c>
      <c r="C5" s="4"/>
      <c r="E5" s="100" t="s">
        <v>4</v>
      </c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" t="s">
        <v>5</v>
      </c>
    </row>
    <row r="6" spans="1:21" ht="17.25" customHeight="1" x14ac:dyDescent="0.3">
      <c r="B6" s="3" t="s">
        <v>6</v>
      </c>
      <c r="C6" s="4"/>
      <c r="E6" s="5" t="s">
        <v>7</v>
      </c>
      <c r="F6" s="6"/>
      <c r="G6" s="6"/>
      <c r="H6" s="6"/>
      <c r="I6" s="6"/>
      <c r="J6" s="6"/>
      <c r="K6" s="6"/>
      <c r="L6" s="6"/>
      <c r="M6" s="6"/>
      <c r="N6" s="6"/>
      <c r="P6" s="8"/>
    </row>
    <row r="7" spans="1:21" ht="17.25" customHeight="1" thickBot="1" x14ac:dyDescent="0.35">
      <c r="K7" s="9"/>
      <c r="N7" s="10"/>
      <c r="O7" s="11"/>
      <c r="P7" s="12"/>
    </row>
    <row r="8" spans="1:21" ht="17.25" customHeight="1" thickTop="1" x14ac:dyDescent="0.3">
      <c r="B8" s="13" t="s">
        <v>8</v>
      </c>
      <c r="C8" s="14" t="s">
        <v>9</v>
      </c>
      <c r="D8" s="15"/>
      <c r="E8" s="16"/>
      <c r="F8" s="17" t="s">
        <v>10</v>
      </c>
      <c r="G8" s="17" t="s">
        <v>10</v>
      </c>
      <c r="H8" s="17" t="s">
        <v>11</v>
      </c>
      <c r="I8" s="18"/>
      <c r="J8" s="17" t="s">
        <v>12</v>
      </c>
      <c r="K8" s="19" t="s">
        <v>13</v>
      </c>
      <c r="L8" s="20" t="s">
        <v>14</v>
      </c>
      <c r="M8" s="17" t="s">
        <v>15</v>
      </c>
      <c r="N8" s="17" t="s">
        <v>16</v>
      </c>
      <c r="O8" s="20" t="s">
        <v>12</v>
      </c>
      <c r="P8" s="21" t="s">
        <v>16</v>
      </c>
      <c r="R8" s="22"/>
      <c r="S8" s="23" t="s">
        <v>10</v>
      </c>
      <c r="T8" s="23" t="s">
        <v>10</v>
      </c>
      <c r="U8" s="22"/>
    </row>
    <row r="9" spans="1:21" ht="17.25" customHeight="1" x14ac:dyDescent="0.3">
      <c r="B9" s="24" t="s">
        <v>17</v>
      </c>
      <c r="C9" s="25" t="s">
        <v>18</v>
      </c>
      <c r="D9" s="15"/>
      <c r="E9" s="26" t="s">
        <v>19</v>
      </c>
      <c r="F9" s="27" t="s">
        <v>20</v>
      </c>
      <c r="G9" s="27" t="s">
        <v>20</v>
      </c>
      <c r="H9" s="27" t="s">
        <v>21</v>
      </c>
      <c r="I9" s="27" t="s">
        <v>22</v>
      </c>
      <c r="J9" s="27" t="s">
        <v>23</v>
      </c>
      <c r="K9" s="28" t="s">
        <v>18</v>
      </c>
      <c r="L9" s="27" t="s">
        <v>24</v>
      </c>
      <c r="M9" s="27" t="s">
        <v>25</v>
      </c>
      <c r="N9" s="27" t="s">
        <v>12</v>
      </c>
      <c r="O9" s="29" t="s">
        <v>26</v>
      </c>
      <c r="P9" s="30" t="s">
        <v>21</v>
      </c>
      <c r="R9" s="22"/>
      <c r="S9" s="23" t="s">
        <v>20</v>
      </c>
      <c r="T9" s="23" t="s">
        <v>27</v>
      </c>
      <c r="U9" s="23" t="s">
        <v>28</v>
      </c>
    </row>
    <row r="10" spans="1:21" ht="17.25" customHeight="1" thickBot="1" x14ac:dyDescent="0.35">
      <c r="B10" s="31" t="s">
        <v>29</v>
      </c>
      <c r="C10" s="32"/>
      <c r="D10" s="15"/>
      <c r="E10" s="33"/>
      <c r="F10" s="34" t="s">
        <v>30</v>
      </c>
      <c r="G10" s="34" t="s">
        <v>31</v>
      </c>
      <c r="H10" s="34" t="s">
        <v>10</v>
      </c>
      <c r="I10" s="34" t="s">
        <v>32</v>
      </c>
      <c r="J10" s="34" t="s">
        <v>25</v>
      </c>
      <c r="K10" s="35" t="s">
        <v>33</v>
      </c>
      <c r="L10" s="34" t="s">
        <v>34</v>
      </c>
      <c r="M10" s="34" t="s">
        <v>35</v>
      </c>
      <c r="N10" s="34" t="s">
        <v>36</v>
      </c>
      <c r="O10" s="36" t="s">
        <v>37</v>
      </c>
      <c r="P10" s="37" t="s">
        <v>36</v>
      </c>
      <c r="R10" s="22"/>
      <c r="S10" s="38" t="s">
        <v>30</v>
      </c>
      <c r="T10" s="38" t="s">
        <v>38</v>
      </c>
      <c r="U10" s="38" t="s">
        <v>10</v>
      </c>
    </row>
    <row r="11" spans="1:21" ht="17.25" customHeight="1" thickTop="1" x14ac:dyDescent="0.3">
      <c r="A11" s="39"/>
      <c r="B11" s="40">
        <v>42818</v>
      </c>
      <c r="C11" s="41">
        <v>5</v>
      </c>
      <c r="D11" s="42"/>
      <c r="E11" s="43" t="s">
        <v>227</v>
      </c>
      <c r="F11" s="44">
        <v>662564</v>
      </c>
      <c r="G11" s="44">
        <v>-551876</v>
      </c>
      <c r="H11" s="44">
        <v>110688</v>
      </c>
      <c r="I11" s="44">
        <v>2</v>
      </c>
      <c r="J11" s="45">
        <v>30000</v>
      </c>
      <c r="K11" s="46">
        <v>349</v>
      </c>
      <c r="L11" s="47">
        <f t="shared" ref="L11:L43" si="0">K11*600</f>
        <v>209400</v>
      </c>
      <c r="M11" s="47">
        <f t="shared" ref="M11:M43" si="1">L11*1</f>
        <v>209400</v>
      </c>
      <c r="N11" s="47">
        <f t="shared" ref="N11:N43" si="2">J11+M11</f>
        <v>239400</v>
      </c>
      <c r="O11" s="48"/>
      <c r="P11" s="49">
        <f t="shared" ref="P11:P43" si="3">N11-O11</f>
        <v>239400</v>
      </c>
      <c r="R11" s="22" t="s">
        <v>39</v>
      </c>
      <c r="S11" s="22">
        <v>662564</v>
      </c>
      <c r="T11" s="22">
        <f>-SUM(T12:T15)</f>
        <v>-551876</v>
      </c>
      <c r="U11" s="22">
        <f>S11+T11</f>
        <v>110688</v>
      </c>
    </row>
    <row r="12" spans="1:21" ht="17.25" customHeight="1" x14ac:dyDescent="0.3">
      <c r="B12" s="40">
        <v>42825</v>
      </c>
      <c r="C12" s="50">
        <v>0</v>
      </c>
      <c r="D12" s="51"/>
      <c r="E12" s="52" t="s">
        <v>40</v>
      </c>
      <c r="F12" s="53">
        <v>3725</v>
      </c>
      <c r="G12" s="53">
        <v>289</v>
      </c>
      <c r="H12" s="53">
        <v>4014</v>
      </c>
      <c r="I12" s="53">
        <v>1</v>
      </c>
      <c r="J12" s="45">
        <v>20000</v>
      </c>
      <c r="K12" s="54">
        <v>5</v>
      </c>
      <c r="L12" s="55">
        <f t="shared" si="0"/>
        <v>3000</v>
      </c>
      <c r="M12" s="55">
        <f t="shared" si="1"/>
        <v>3000</v>
      </c>
      <c r="N12" s="55">
        <f t="shared" si="2"/>
        <v>23000</v>
      </c>
      <c r="O12" s="56"/>
      <c r="P12" s="57">
        <f t="shared" si="3"/>
        <v>23000</v>
      </c>
      <c r="R12" s="22" t="s">
        <v>41</v>
      </c>
      <c r="S12" s="22"/>
      <c r="T12" s="22">
        <v>545852</v>
      </c>
      <c r="U12" s="58"/>
    </row>
    <row r="13" spans="1:21" ht="17.25" customHeight="1" x14ac:dyDescent="0.3">
      <c r="B13" s="59">
        <v>42824</v>
      </c>
      <c r="C13" s="50">
        <v>0</v>
      </c>
      <c r="D13" s="51"/>
      <c r="E13" s="52" t="s">
        <v>42</v>
      </c>
      <c r="F13" s="53">
        <v>65645</v>
      </c>
      <c r="G13" s="53">
        <v>-51325</v>
      </c>
      <c r="H13" s="53">
        <v>14320</v>
      </c>
      <c r="I13" s="53">
        <v>1</v>
      </c>
      <c r="J13" s="45">
        <v>20000</v>
      </c>
      <c r="K13" s="54">
        <v>37</v>
      </c>
      <c r="L13" s="55">
        <f t="shared" si="0"/>
        <v>22200</v>
      </c>
      <c r="M13" s="55">
        <f t="shared" si="1"/>
        <v>22200</v>
      </c>
      <c r="N13" s="55">
        <f t="shared" si="2"/>
        <v>42200</v>
      </c>
      <c r="O13" s="56"/>
      <c r="P13" s="57">
        <f t="shared" si="3"/>
        <v>42200</v>
      </c>
      <c r="R13" s="22" t="s">
        <v>43</v>
      </c>
      <c r="S13" s="22"/>
      <c r="T13" s="22">
        <v>6024</v>
      </c>
      <c r="U13" s="58"/>
    </row>
    <row r="14" spans="1:21" x14ac:dyDescent="0.3">
      <c r="A14" s="60"/>
      <c r="B14" s="59">
        <v>42823</v>
      </c>
      <c r="C14" s="50">
        <v>1</v>
      </c>
      <c r="D14" s="51"/>
      <c r="E14" s="52" t="s">
        <v>44</v>
      </c>
      <c r="F14" s="53">
        <v>27213</v>
      </c>
      <c r="G14" s="53">
        <v>-12427</v>
      </c>
      <c r="H14" s="53">
        <v>14786</v>
      </c>
      <c r="I14" s="53">
        <v>1</v>
      </c>
      <c r="J14" s="45">
        <v>20000</v>
      </c>
      <c r="K14" s="54">
        <v>15</v>
      </c>
      <c r="L14" s="55">
        <f t="shared" si="0"/>
        <v>9000</v>
      </c>
      <c r="M14" s="55">
        <f t="shared" si="1"/>
        <v>9000</v>
      </c>
      <c r="N14" s="55">
        <f t="shared" si="2"/>
        <v>29000</v>
      </c>
      <c r="O14" s="61">
        <v>19999</v>
      </c>
      <c r="P14" s="57">
        <f>N14-O14</f>
        <v>9001</v>
      </c>
      <c r="R14" s="62" t="s">
        <v>45</v>
      </c>
      <c r="S14" s="62"/>
      <c r="T14" s="62">
        <v>0</v>
      </c>
      <c r="U14" s="58"/>
    </row>
    <row r="15" spans="1:21" x14ac:dyDescent="0.3">
      <c r="A15" s="63"/>
      <c r="B15" s="59">
        <v>42828</v>
      </c>
      <c r="C15" s="50">
        <v>0</v>
      </c>
      <c r="D15" s="51"/>
      <c r="E15" s="52" t="s">
        <v>226</v>
      </c>
      <c r="F15" s="53">
        <v>13750</v>
      </c>
      <c r="G15" s="53">
        <v>-10713</v>
      </c>
      <c r="H15" s="53">
        <v>3037</v>
      </c>
      <c r="I15" s="53">
        <v>1</v>
      </c>
      <c r="J15" s="45">
        <v>20000</v>
      </c>
      <c r="K15" s="54">
        <v>11</v>
      </c>
      <c r="L15" s="55">
        <f t="shared" si="0"/>
        <v>6600</v>
      </c>
      <c r="M15" s="55">
        <f t="shared" si="1"/>
        <v>6600</v>
      </c>
      <c r="N15" s="55">
        <f t="shared" si="2"/>
        <v>26600</v>
      </c>
      <c r="O15" s="56"/>
      <c r="P15" s="57">
        <f>N15-O15</f>
        <v>26600</v>
      </c>
      <c r="R15" s="22" t="s">
        <v>46</v>
      </c>
      <c r="S15" s="22"/>
      <c r="T15" s="64">
        <v>0</v>
      </c>
      <c r="U15" s="58"/>
    </row>
    <row r="16" spans="1:21" x14ac:dyDescent="0.3">
      <c r="A16" s="65" t="s">
        <v>47</v>
      </c>
      <c r="B16" s="59">
        <v>42814</v>
      </c>
      <c r="C16" s="50">
        <v>0</v>
      </c>
      <c r="D16" s="51"/>
      <c r="E16" s="52" t="s">
        <v>228</v>
      </c>
      <c r="F16" s="53">
        <v>48376</v>
      </c>
      <c r="G16" s="53">
        <v>-39663</v>
      </c>
      <c r="H16" s="53">
        <v>8713</v>
      </c>
      <c r="I16" s="53">
        <v>1</v>
      </c>
      <c r="J16" s="45">
        <v>20000</v>
      </c>
      <c r="K16" s="54">
        <v>13</v>
      </c>
      <c r="L16" s="55">
        <f t="shared" si="0"/>
        <v>7800</v>
      </c>
      <c r="M16" s="55">
        <f t="shared" si="1"/>
        <v>7800</v>
      </c>
      <c r="N16" s="55">
        <f t="shared" si="2"/>
        <v>27800</v>
      </c>
      <c r="O16" s="56"/>
      <c r="P16" s="57">
        <f t="shared" si="3"/>
        <v>27800</v>
      </c>
      <c r="R16" s="22"/>
      <c r="S16" s="22"/>
      <c r="T16" s="22"/>
      <c r="U16" s="22"/>
    </row>
    <row r="17" spans="1:21" x14ac:dyDescent="0.3">
      <c r="B17" s="59">
        <v>42828</v>
      </c>
      <c r="C17" s="50">
        <v>0</v>
      </c>
      <c r="D17" s="51"/>
      <c r="E17" s="52" t="s">
        <v>229</v>
      </c>
      <c r="F17" s="53">
        <v>2022</v>
      </c>
      <c r="G17" s="53">
        <v>-1031</v>
      </c>
      <c r="H17" s="53">
        <v>991</v>
      </c>
      <c r="I17" s="53">
        <v>1</v>
      </c>
      <c r="J17" s="45">
        <v>20000</v>
      </c>
      <c r="K17" s="46">
        <v>1</v>
      </c>
      <c r="L17" s="55">
        <f t="shared" si="0"/>
        <v>600</v>
      </c>
      <c r="M17" s="55">
        <f t="shared" si="1"/>
        <v>600</v>
      </c>
      <c r="N17" s="55">
        <f t="shared" si="2"/>
        <v>20600</v>
      </c>
      <c r="O17" s="56"/>
      <c r="P17" s="57">
        <f t="shared" si="3"/>
        <v>20600</v>
      </c>
      <c r="R17" s="22" t="s">
        <v>48</v>
      </c>
      <c r="S17" s="22">
        <v>3725</v>
      </c>
      <c r="T17" s="22">
        <f>T18</f>
        <v>289</v>
      </c>
      <c r="U17" s="22">
        <f>S17+T17</f>
        <v>4014</v>
      </c>
    </row>
    <row r="18" spans="1:21" x14ac:dyDescent="0.3">
      <c r="B18" s="59">
        <v>42825</v>
      </c>
      <c r="C18" s="50">
        <v>0</v>
      </c>
      <c r="D18" s="42"/>
      <c r="E18" s="66" t="s">
        <v>49</v>
      </c>
      <c r="F18" s="53">
        <v>209233</v>
      </c>
      <c r="G18" s="53">
        <v>-125038</v>
      </c>
      <c r="H18" s="53">
        <v>84195</v>
      </c>
      <c r="I18" s="53">
        <v>2</v>
      </c>
      <c r="J18" s="45">
        <v>30000</v>
      </c>
      <c r="K18" s="54">
        <v>134</v>
      </c>
      <c r="L18" s="55">
        <f t="shared" si="0"/>
        <v>80400</v>
      </c>
      <c r="M18" s="55">
        <f t="shared" si="1"/>
        <v>80400</v>
      </c>
      <c r="N18" s="55">
        <f t="shared" si="2"/>
        <v>110400</v>
      </c>
      <c r="O18" s="56"/>
      <c r="P18" s="57">
        <f t="shared" si="3"/>
        <v>110400</v>
      </c>
      <c r="R18" s="22" t="s">
        <v>50</v>
      </c>
      <c r="S18" s="22"/>
      <c r="T18" s="22">
        <v>289</v>
      </c>
      <c r="U18" s="58"/>
    </row>
    <row r="19" spans="1:21" x14ac:dyDescent="0.3">
      <c r="A19" s="67"/>
      <c r="B19" s="59">
        <v>42828</v>
      </c>
      <c r="C19" s="50">
        <v>1</v>
      </c>
      <c r="D19" s="51"/>
      <c r="E19" s="66" t="s">
        <v>230</v>
      </c>
      <c r="F19" s="53">
        <v>53829</v>
      </c>
      <c r="G19" s="53">
        <v>-38957</v>
      </c>
      <c r="H19" s="53">
        <v>14872</v>
      </c>
      <c r="I19" s="53">
        <v>1</v>
      </c>
      <c r="J19" s="45">
        <v>20000</v>
      </c>
      <c r="K19" s="54">
        <v>62</v>
      </c>
      <c r="L19" s="55">
        <f t="shared" si="0"/>
        <v>37200</v>
      </c>
      <c r="M19" s="55">
        <f t="shared" si="1"/>
        <v>37200</v>
      </c>
      <c r="N19" s="55">
        <f t="shared" si="2"/>
        <v>57200</v>
      </c>
      <c r="O19" s="56"/>
      <c r="P19" s="57">
        <f t="shared" si="3"/>
        <v>57200</v>
      </c>
      <c r="R19" s="22"/>
      <c r="S19" s="22"/>
      <c r="T19" s="22"/>
      <c r="U19" s="22"/>
    </row>
    <row r="20" spans="1:21" x14ac:dyDescent="0.3">
      <c r="B20" s="59">
        <v>42828</v>
      </c>
      <c r="C20" s="50">
        <v>0</v>
      </c>
      <c r="D20" s="51"/>
      <c r="E20" s="52" t="s">
        <v>51</v>
      </c>
      <c r="F20" s="53">
        <v>29514</v>
      </c>
      <c r="G20" s="53">
        <v>-15626</v>
      </c>
      <c r="H20" s="53">
        <v>13888</v>
      </c>
      <c r="I20" s="53">
        <v>1</v>
      </c>
      <c r="J20" s="45">
        <v>20000</v>
      </c>
      <c r="K20" s="54">
        <v>37</v>
      </c>
      <c r="L20" s="55">
        <f t="shared" si="0"/>
        <v>22200</v>
      </c>
      <c r="M20" s="55">
        <f t="shared" si="1"/>
        <v>22200</v>
      </c>
      <c r="N20" s="55">
        <f t="shared" si="2"/>
        <v>42200</v>
      </c>
      <c r="O20" s="56"/>
      <c r="P20" s="57">
        <f t="shared" si="3"/>
        <v>42200</v>
      </c>
      <c r="R20" s="22" t="s">
        <v>52</v>
      </c>
      <c r="S20" s="22">
        <v>65645</v>
      </c>
      <c r="T20" s="22">
        <f>-SUM(T21:T24)</f>
        <v>-51325</v>
      </c>
      <c r="U20" s="22">
        <f>S20+T20</f>
        <v>14320</v>
      </c>
    </row>
    <row r="21" spans="1:21" x14ac:dyDescent="0.3">
      <c r="A21" s="68"/>
      <c r="B21" s="59">
        <v>42825</v>
      </c>
      <c r="C21" s="50">
        <v>0</v>
      </c>
      <c r="D21" s="51"/>
      <c r="E21" s="66" t="s">
        <v>231</v>
      </c>
      <c r="F21" s="53">
        <v>4687</v>
      </c>
      <c r="G21" s="53">
        <v>-3294</v>
      </c>
      <c r="H21" s="53">
        <v>1393</v>
      </c>
      <c r="I21" s="53">
        <v>1</v>
      </c>
      <c r="J21" s="45">
        <v>20000</v>
      </c>
      <c r="K21" s="54">
        <v>4</v>
      </c>
      <c r="L21" s="55">
        <f t="shared" si="0"/>
        <v>2400</v>
      </c>
      <c r="M21" s="55">
        <f t="shared" si="1"/>
        <v>2400</v>
      </c>
      <c r="N21" s="55">
        <f t="shared" si="2"/>
        <v>22400</v>
      </c>
      <c r="O21" s="61">
        <v>16111</v>
      </c>
      <c r="P21" s="57">
        <f t="shared" si="3"/>
        <v>6289</v>
      </c>
      <c r="R21" s="22" t="s">
        <v>53</v>
      </c>
      <c r="S21" s="22"/>
      <c r="T21" s="22">
        <v>48366</v>
      </c>
      <c r="U21" s="58"/>
    </row>
    <row r="22" spans="1:21" x14ac:dyDescent="0.3">
      <c r="A22" s="68"/>
      <c r="B22" s="59">
        <v>42821</v>
      </c>
      <c r="C22" s="50">
        <v>0</v>
      </c>
      <c r="D22" s="51"/>
      <c r="E22" s="66" t="s">
        <v>225</v>
      </c>
      <c r="F22" s="53">
        <v>695</v>
      </c>
      <c r="G22" s="53">
        <v>-93</v>
      </c>
      <c r="H22" s="53">
        <v>602</v>
      </c>
      <c r="I22" s="53">
        <v>1</v>
      </c>
      <c r="J22" s="45">
        <v>20000</v>
      </c>
      <c r="K22" s="54">
        <v>2</v>
      </c>
      <c r="L22" s="55">
        <f t="shared" si="0"/>
        <v>1200</v>
      </c>
      <c r="M22" s="55">
        <f t="shared" si="1"/>
        <v>1200</v>
      </c>
      <c r="N22" s="55">
        <f t="shared" si="2"/>
        <v>21200</v>
      </c>
      <c r="O22" s="61">
        <v>7333</v>
      </c>
      <c r="P22" s="57">
        <f t="shared" si="3"/>
        <v>13867</v>
      </c>
      <c r="R22" s="22" t="s">
        <v>54</v>
      </c>
      <c r="S22" s="22"/>
      <c r="T22" s="22">
        <v>1266</v>
      </c>
      <c r="U22" s="58"/>
    </row>
    <row r="23" spans="1:21" x14ac:dyDescent="0.3">
      <c r="A23" s="63"/>
      <c r="B23" s="59">
        <v>42809</v>
      </c>
      <c r="C23" s="50">
        <v>0</v>
      </c>
      <c r="D23" s="51"/>
      <c r="E23" s="52" t="s">
        <v>55</v>
      </c>
      <c r="F23" s="53">
        <v>4894</v>
      </c>
      <c r="G23" s="53">
        <v>-2797</v>
      </c>
      <c r="H23" s="53">
        <v>2097</v>
      </c>
      <c r="I23" s="53">
        <v>1</v>
      </c>
      <c r="J23" s="45">
        <v>20000</v>
      </c>
      <c r="K23" s="46">
        <v>9</v>
      </c>
      <c r="L23" s="55">
        <f t="shared" si="0"/>
        <v>5400</v>
      </c>
      <c r="M23" s="55">
        <f t="shared" si="1"/>
        <v>5400</v>
      </c>
      <c r="N23" s="55">
        <f t="shared" si="2"/>
        <v>25400</v>
      </c>
      <c r="O23" s="56"/>
      <c r="P23" s="57">
        <f t="shared" si="3"/>
        <v>25400</v>
      </c>
      <c r="R23" s="22" t="s">
        <v>56</v>
      </c>
      <c r="S23" s="22"/>
      <c r="T23" s="22">
        <v>1257</v>
      </c>
      <c r="U23" s="58"/>
    </row>
    <row r="24" spans="1:21" x14ac:dyDescent="0.3">
      <c r="A24" s="69"/>
      <c r="B24" s="59">
        <v>42824</v>
      </c>
      <c r="C24" s="50">
        <v>0</v>
      </c>
      <c r="D24" s="51"/>
      <c r="E24" s="52" t="s">
        <v>232</v>
      </c>
      <c r="F24" s="53">
        <v>64727</v>
      </c>
      <c r="G24" s="53">
        <v>-50898</v>
      </c>
      <c r="H24" s="53">
        <v>13829</v>
      </c>
      <c r="I24" s="53">
        <v>1</v>
      </c>
      <c r="J24" s="45">
        <v>20000</v>
      </c>
      <c r="K24" s="54">
        <v>74</v>
      </c>
      <c r="L24" s="55">
        <f t="shared" si="0"/>
        <v>44400</v>
      </c>
      <c r="M24" s="55">
        <f t="shared" si="1"/>
        <v>44400</v>
      </c>
      <c r="N24" s="55">
        <f t="shared" si="2"/>
        <v>64400</v>
      </c>
      <c r="O24" s="56"/>
      <c r="P24" s="57">
        <f t="shared" si="3"/>
        <v>64400</v>
      </c>
      <c r="R24" s="22" t="s">
        <v>57</v>
      </c>
      <c r="S24" s="22"/>
      <c r="T24" s="22">
        <v>436</v>
      </c>
      <c r="U24" s="58"/>
    </row>
    <row r="25" spans="1:21" x14ac:dyDescent="0.3">
      <c r="B25" s="59">
        <v>42821</v>
      </c>
      <c r="C25" s="50">
        <v>0</v>
      </c>
      <c r="D25" s="51"/>
      <c r="E25" s="52" t="s">
        <v>58</v>
      </c>
      <c r="F25" s="53">
        <v>20497</v>
      </c>
      <c r="G25" s="53">
        <v>-13329</v>
      </c>
      <c r="H25" s="53">
        <v>7168</v>
      </c>
      <c r="I25" s="53">
        <v>1</v>
      </c>
      <c r="J25" s="45">
        <v>20000</v>
      </c>
      <c r="K25" s="54">
        <v>22</v>
      </c>
      <c r="L25" s="55">
        <f t="shared" si="0"/>
        <v>13200</v>
      </c>
      <c r="M25" s="55">
        <f t="shared" si="1"/>
        <v>13200</v>
      </c>
      <c r="N25" s="55">
        <f t="shared" si="2"/>
        <v>33200</v>
      </c>
      <c r="O25" s="56"/>
      <c r="P25" s="57">
        <f t="shared" si="3"/>
        <v>33200</v>
      </c>
      <c r="R25" s="22"/>
      <c r="S25" s="22"/>
      <c r="T25" s="22"/>
      <c r="U25" s="22"/>
    </row>
    <row r="26" spans="1:21" x14ac:dyDescent="0.3">
      <c r="B26" s="59">
        <v>42816</v>
      </c>
      <c r="C26" s="50">
        <v>0</v>
      </c>
      <c r="D26" s="51"/>
      <c r="E26" s="66" t="s">
        <v>233</v>
      </c>
      <c r="F26" s="53">
        <v>17950</v>
      </c>
      <c r="G26" s="53">
        <v>0</v>
      </c>
      <c r="H26" s="53">
        <v>17950</v>
      </c>
      <c r="I26" s="53">
        <v>1</v>
      </c>
      <c r="J26" s="45">
        <v>20000</v>
      </c>
      <c r="K26" s="54">
        <v>33</v>
      </c>
      <c r="L26" s="55">
        <f t="shared" si="0"/>
        <v>19800</v>
      </c>
      <c r="M26" s="55">
        <f t="shared" si="1"/>
        <v>19800</v>
      </c>
      <c r="N26" s="55">
        <f t="shared" si="2"/>
        <v>39800</v>
      </c>
      <c r="O26" s="56"/>
      <c r="P26" s="57">
        <f t="shared" si="3"/>
        <v>39800</v>
      </c>
      <c r="R26" s="22" t="s">
        <v>59</v>
      </c>
      <c r="S26" s="22">
        <v>27213</v>
      </c>
      <c r="T26" s="22">
        <f>-SUM(T27:T28)</f>
        <v>-12427</v>
      </c>
      <c r="U26" s="22">
        <f>S26+T26</f>
        <v>14786</v>
      </c>
    </row>
    <row r="27" spans="1:21" x14ac:dyDescent="0.3">
      <c r="A27" s="70" t="s">
        <v>60</v>
      </c>
      <c r="B27" s="59">
        <v>42830</v>
      </c>
      <c r="C27" s="50">
        <v>0</v>
      </c>
      <c r="D27" s="51"/>
      <c r="E27" s="66" t="s">
        <v>234</v>
      </c>
      <c r="F27" s="53">
        <v>25095</v>
      </c>
      <c r="G27" s="53">
        <v>-16519</v>
      </c>
      <c r="H27" s="53">
        <v>8576</v>
      </c>
      <c r="I27" s="53">
        <v>1</v>
      </c>
      <c r="J27" s="45">
        <v>20000</v>
      </c>
      <c r="K27" s="54">
        <v>26</v>
      </c>
      <c r="L27" s="55">
        <f t="shared" si="0"/>
        <v>15600</v>
      </c>
      <c r="M27" s="55">
        <f t="shared" si="1"/>
        <v>15600</v>
      </c>
      <c r="N27" s="55">
        <f t="shared" si="2"/>
        <v>35600</v>
      </c>
      <c r="O27" s="56"/>
      <c r="P27" s="57">
        <f t="shared" si="3"/>
        <v>35600</v>
      </c>
      <c r="R27" s="22" t="s">
        <v>61</v>
      </c>
      <c r="S27" s="22"/>
      <c r="T27" s="22">
        <v>9182</v>
      </c>
      <c r="U27" s="58"/>
    </row>
    <row r="28" spans="1:21" x14ac:dyDescent="0.3">
      <c r="B28" s="59">
        <v>42814</v>
      </c>
      <c r="C28" s="50">
        <v>3</v>
      </c>
      <c r="D28" s="42"/>
      <c r="E28" s="71" t="s">
        <v>62</v>
      </c>
      <c r="F28" s="44">
        <v>71492</v>
      </c>
      <c r="G28" s="44">
        <v>-21678</v>
      </c>
      <c r="H28" s="44">
        <v>49814</v>
      </c>
      <c r="I28" s="44">
        <v>2</v>
      </c>
      <c r="J28" s="45">
        <v>30000</v>
      </c>
      <c r="K28" s="54">
        <v>38</v>
      </c>
      <c r="L28" s="72">
        <f t="shared" si="0"/>
        <v>22800</v>
      </c>
      <c r="M28" s="72">
        <f t="shared" si="1"/>
        <v>22800</v>
      </c>
      <c r="N28" s="72">
        <f t="shared" si="2"/>
        <v>52800</v>
      </c>
      <c r="O28" s="48"/>
      <c r="P28" s="49">
        <f t="shared" si="3"/>
        <v>52800</v>
      </c>
      <c r="R28" s="22" t="s">
        <v>63</v>
      </c>
      <c r="S28" s="22"/>
      <c r="T28" s="22">
        <v>3245</v>
      </c>
      <c r="U28" s="58"/>
    </row>
    <row r="29" spans="1:21" x14ac:dyDescent="0.3">
      <c r="A29" s="68"/>
      <c r="B29" s="59">
        <v>42824</v>
      </c>
      <c r="C29" s="50">
        <v>1</v>
      </c>
      <c r="D29" s="42"/>
      <c r="E29" s="66" t="s">
        <v>224</v>
      </c>
      <c r="F29" s="53">
        <v>4881</v>
      </c>
      <c r="G29" s="53">
        <v>-314</v>
      </c>
      <c r="H29" s="53">
        <v>4567</v>
      </c>
      <c r="I29" s="53">
        <v>1</v>
      </c>
      <c r="J29" s="45">
        <v>20000</v>
      </c>
      <c r="K29" s="46">
        <v>6</v>
      </c>
      <c r="L29" s="55">
        <f t="shared" si="0"/>
        <v>3600</v>
      </c>
      <c r="M29" s="55">
        <f t="shared" si="1"/>
        <v>3600</v>
      </c>
      <c r="N29" s="55">
        <f t="shared" si="2"/>
        <v>23600</v>
      </c>
      <c r="O29" s="61">
        <v>15556</v>
      </c>
      <c r="P29" s="57">
        <f t="shared" si="3"/>
        <v>8044</v>
      </c>
      <c r="R29" s="22"/>
      <c r="S29" s="22"/>
      <c r="T29" s="22"/>
      <c r="U29" s="22"/>
    </row>
    <row r="30" spans="1:21" x14ac:dyDescent="0.3">
      <c r="A30" s="73"/>
      <c r="B30" s="59">
        <v>42828</v>
      </c>
      <c r="C30" s="50">
        <v>4</v>
      </c>
      <c r="D30" s="51"/>
      <c r="E30" s="52" t="s">
        <v>64</v>
      </c>
      <c r="F30" s="53">
        <v>63797</v>
      </c>
      <c r="G30" s="53">
        <v>-33919</v>
      </c>
      <c r="H30" s="53">
        <v>29878</v>
      </c>
      <c r="I30" s="53">
        <v>2</v>
      </c>
      <c r="J30" s="45">
        <v>30000</v>
      </c>
      <c r="K30" s="54">
        <v>42</v>
      </c>
      <c r="L30" s="55">
        <f t="shared" si="0"/>
        <v>25200</v>
      </c>
      <c r="M30" s="55">
        <f t="shared" si="1"/>
        <v>25200</v>
      </c>
      <c r="N30" s="55">
        <f t="shared" si="2"/>
        <v>55200</v>
      </c>
      <c r="O30" s="56"/>
      <c r="P30" s="57">
        <f t="shared" si="3"/>
        <v>55200</v>
      </c>
      <c r="R30" s="22" t="s">
        <v>65</v>
      </c>
      <c r="S30" s="22">
        <v>13750</v>
      </c>
      <c r="T30" s="22">
        <f>-SUM(T31:T36)</f>
        <v>-10713</v>
      </c>
      <c r="U30" s="22">
        <f>S30+T30</f>
        <v>3037</v>
      </c>
    </row>
    <row r="31" spans="1:21" x14ac:dyDescent="0.3">
      <c r="A31" s="7"/>
      <c r="B31" s="59">
        <v>42811</v>
      </c>
      <c r="C31" s="50">
        <v>0</v>
      </c>
      <c r="D31" s="51"/>
      <c r="E31" s="52" t="s">
        <v>66</v>
      </c>
      <c r="F31" s="53">
        <v>9041</v>
      </c>
      <c r="G31" s="53">
        <v>-6689</v>
      </c>
      <c r="H31" s="53">
        <v>2352</v>
      </c>
      <c r="I31" s="53">
        <v>1</v>
      </c>
      <c r="J31" s="45">
        <v>20000</v>
      </c>
      <c r="K31" s="54">
        <v>6</v>
      </c>
      <c r="L31" s="55">
        <f t="shared" si="0"/>
        <v>3600</v>
      </c>
      <c r="M31" s="55">
        <f t="shared" si="1"/>
        <v>3600</v>
      </c>
      <c r="N31" s="55">
        <f t="shared" si="2"/>
        <v>23600</v>
      </c>
      <c r="O31" s="56"/>
      <c r="P31" s="57">
        <f t="shared" si="3"/>
        <v>23600</v>
      </c>
      <c r="R31" s="22" t="s">
        <v>67</v>
      </c>
      <c r="S31" s="22"/>
      <c r="T31" s="22">
        <v>6885</v>
      </c>
      <c r="U31" s="58"/>
    </row>
    <row r="32" spans="1:21" x14ac:dyDescent="0.3">
      <c r="A32" s="7"/>
      <c r="B32" s="59">
        <v>42824</v>
      </c>
      <c r="C32" s="50">
        <v>0</v>
      </c>
      <c r="D32" s="42"/>
      <c r="E32" s="66" t="s">
        <v>68</v>
      </c>
      <c r="F32" s="53">
        <v>40246</v>
      </c>
      <c r="G32" s="53">
        <v>-7996</v>
      </c>
      <c r="H32" s="53">
        <v>32250</v>
      </c>
      <c r="I32" s="53">
        <v>2</v>
      </c>
      <c r="J32" s="45">
        <v>30000</v>
      </c>
      <c r="K32" s="54">
        <v>23</v>
      </c>
      <c r="L32" s="55">
        <f t="shared" si="0"/>
        <v>13800</v>
      </c>
      <c r="M32" s="55">
        <f t="shared" si="1"/>
        <v>13800</v>
      </c>
      <c r="N32" s="55">
        <f t="shared" si="2"/>
        <v>43800</v>
      </c>
      <c r="O32" s="56"/>
      <c r="P32" s="57">
        <f t="shared" si="3"/>
        <v>43800</v>
      </c>
      <c r="R32" s="22" t="s">
        <v>69</v>
      </c>
      <c r="S32" s="22"/>
      <c r="T32" s="22">
        <v>290</v>
      </c>
      <c r="U32" s="58"/>
    </row>
    <row r="33" spans="1:21" x14ac:dyDescent="0.3">
      <c r="A33" s="74"/>
      <c r="B33" s="59">
        <v>42818</v>
      </c>
      <c r="C33" s="50">
        <v>0</v>
      </c>
      <c r="D33" s="42"/>
      <c r="E33" s="52" t="s">
        <v>70</v>
      </c>
      <c r="F33" s="53">
        <v>19846</v>
      </c>
      <c r="G33" s="53">
        <v>-12477</v>
      </c>
      <c r="H33" s="53">
        <v>7369</v>
      </c>
      <c r="I33" s="53">
        <v>1</v>
      </c>
      <c r="J33" s="45">
        <v>20000</v>
      </c>
      <c r="K33" s="54">
        <v>13</v>
      </c>
      <c r="L33" s="55">
        <f t="shared" si="0"/>
        <v>7800</v>
      </c>
      <c r="M33" s="55">
        <f t="shared" si="1"/>
        <v>7800</v>
      </c>
      <c r="N33" s="55">
        <f t="shared" si="2"/>
        <v>27800</v>
      </c>
      <c r="O33" s="56"/>
      <c r="P33" s="57">
        <f t="shared" si="3"/>
        <v>27800</v>
      </c>
      <c r="R33" s="22" t="s">
        <v>71</v>
      </c>
      <c r="S33" s="22"/>
      <c r="T33" s="22">
        <v>1216</v>
      </c>
      <c r="U33" s="58"/>
    </row>
    <row r="34" spans="1:21" x14ac:dyDescent="0.3">
      <c r="A34" s="74"/>
      <c r="B34" s="59">
        <v>42818</v>
      </c>
      <c r="C34" s="50">
        <v>0</v>
      </c>
      <c r="D34" s="42"/>
      <c r="E34" s="52" t="s">
        <v>235</v>
      </c>
      <c r="F34" s="53">
        <v>131561</v>
      </c>
      <c r="G34" s="53">
        <v>-104809</v>
      </c>
      <c r="H34" s="53">
        <v>26752</v>
      </c>
      <c r="I34" s="53">
        <v>2</v>
      </c>
      <c r="J34" s="45">
        <v>30000</v>
      </c>
      <c r="K34" s="54">
        <v>59</v>
      </c>
      <c r="L34" s="55">
        <f t="shared" si="0"/>
        <v>35400</v>
      </c>
      <c r="M34" s="55">
        <f t="shared" si="1"/>
        <v>35400</v>
      </c>
      <c r="N34" s="55">
        <f t="shared" si="2"/>
        <v>65400</v>
      </c>
      <c r="O34" s="56"/>
      <c r="P34" s="57">
        <f t="shared" si="3"/>
        <v>65400</v>
      </c>
      <c r="R34" s="22" t="s">
        <v>72</v>
      </c>
      <c r="S34" s="22"/>
      <c r="T34" s="22">
        <v>1021</v>
      </c>
      <c r="U34" s="58"/>
    </row>
    <row r="35" spans="1:21" x14ac:dyDescent="0.3">
      <c r="A35" s="75"/>
      <c r="B35" s="59">
        <v>42823</v>
      </c>
      <c r="C35" s="50">
        <v>0</v>
      </c>
      <c r="D35" s="51"/>
      <c r="E35" s="66" t="s">
        <v>73</v>
      </c>
      <c r="F35" s="53">
        <v>130044</v>
      </c>
      <c r="G35" s="53">
        <v>-60752</v>
      </c>
      <c r="H35" s="53">
        <v>69292</v>
      </c>
      <c r="I35" s="53">
        <v>2</v>
      </c>
      <c r="J35" s="45">
        <v>30000</v>
      </c>
      <c r="K35" s="46">
        <v>94</v>
      </c>
      <c r="L35" s="55">
        <f t="shared" si="0"/>
        <v>56400</v>
      </c>
      <c r="M35" s="55">
        <f t="shared" si="1"/>
        <v>56400</v>
      </c>
      <c r="N35" s="55">
        <f t="shared" si="2"/>
        <v>86400</v>
      </c>
      <c r="O35" s="56"/>
      <c r="P35" s="57">
        <f t="shared" si="3"/>
        <v>86400</v>
      </c>
      <c r="R35" s="22" t="s">
        <v>74</v>
      </c>
      <c r="S35" s="22"/>
      <c r="T35" s="22">
        <v>254</v>
      </c>
      <c r="U35" s="58"/>
    </row>
    <row r="36" spans="1:21" x14ac:dyDescent="0.3">
      <c r="A36" s="68"/>
      <c r="B36" s="59">
        <v>42828</v>
      </c>
      <c r="C36" s="50">
        <v>0</v>
      </c>
      <c r="D36" s="51"/>
      <c r="E36" s="52" t="s">
        <v>75</v>
      </c>
      <c r="F36" s="53">
        <v>29393</v>
      </c>
      <c r="G36" s="53">
        <v>-15145</v>
      </c>
      <c r="H36" s="53">
        <v>14248</v>
      </c>
      <c r="I36" s="53">
        <v>1</v>
      </c>
      <c r="J36" s="45">
        <v>20000</v>
      </c>
      <c r="K36" s="54">
        <v>6</v>
      </c>
      <c r="L36" s="55">
        <f t="shared" si="0"/>
        <v>3600</v>
      </c>
      <c r="M36" s="55">
        <f t="shared" si="1"/>
        <v>3600</v>
      </c>
      <c r="N36" s="55">
        <f t="shared" si="2"/>
        <v>23600</v>
      </c>
      <c r="O36" s="76"/>
      <c r="P36" s="57">
        <f t="shared" si="3"/>
        <v>23600</v>
      </c>
      <c r="R36" s="22" t="s">
        <v>76</v>
      </c>
      <c r="S36" s="22"/>
      <c r="T36" s="22">
        <v>1047</v>
      </c>
      <c r="U36" s="58"/>
    </row>
    <row r="37" spans="1:21" x14ac:dyDescent="0.3">
      <c r="A37" s="7"/>
      <c r="B37" s="59">
        <v>42822</v>
      </c>
      <c r="C37" s="50">
        <v>0</v>
      </c>
      <c r="D37" s="51"/>
      <c r="E37" s="66" t="s">
        <v>77</v>
      </c>
      <c r="F37" s="53">
        <v>144170</v>
      </c>
      <c r="G37" s="53">
        <v>-71197</v>
      </c>
      <c r="H37" s="53">
        <v>72973</v>
      </c>
      <c r="I37" s="53">
        <v>2</v>
      </c>
      <c r="J37" s="45">
        <v>30000</v>
      </c>
      <c r="K37" s="54">
        <v>89</v>
      </c>
      <c r="L37" s="55">
        <f t="shared" si="0"/>
        <v>53400</v>
      </c>
      <c r="M37" s="55">
        <f t="shared" si="1"/>
        <v>53400</v>
      </c>
      <c r="N37" s="55">
        <f t="shared" si="2"/>
        <v>83400</v>
      </c>
      <c r="O37" s="56"/>
      <c r="P37" s="57">
        <f t="shared" si="3"/>
        <v>83400</v>
      </c>
      <c r="R37" s="22"/>
      <c r="S37" s="22"/>
      <c r="T37" s="22"/>
      <c r="U37" s="22"/>
    </row>
    <row r="38" spans="1:21" x14ac:dyDescent="0.3">
      <c r="A38" s="68"/>
      <c r="B38" s="59">
        <v>42824</v>
      </c>
      <c r="C38" s="50">
        <v>0</v>
      </c>
      <c r="D38" s="51"/>
      <c r="E38" s="66" t="s">
        <v>78</v>
      </c>
      <c r="F38" s="53">
        <v>11988</v>
      </c>
      <c r="G38" s="53">
        <v>-8355</v>
      </c>
      <c r="H38" s="53">
        <v>3633</v>
      </c>
      <c r="I38" s="53">
        <v>1</v>
      </c>
      <c r="J38" s="45">
        <v>20000</v>
      </c>
      <c r="K38" s="54">
        <v>12</v>
      </c>
      <c r="L38" s="55">
        <f t="shared" si="0"/>
        <v>7200</v>
      </c>
      <c r="M38" s="55">
        <f t="shared" si="1"/>
        <v>7200</v>
      </c>
      <c r="N38" s="55">
        <f t="shared" si="2"/>
        <v>27200</v>
      </c>
      <c r="O38" s="56"/>
      <c r="P38" s="57">
        <f t="shared" si="3"/>
        <v>27200</v>
      </c>
      <c r="R38" s="22" t="s">
        <v>79</v>
      </c>
      <c r="S38" s="22">
        <v>48376</v>
      </c>
      <c r="T38" s="22">
        <f>-SUM(T39:T42)</f>
        <v>-39663</v>
      </c>
      <c r="U38" s="22">
        <f>S38+T38</f>
        <v>8713</v>
      </c>
    </row>
    <row r="39" spans="1:21" x14ac:dyDescent="0.3">
      <c r="A39" s="68"/>
      <c r="B39" s="59">
        <v>42802</v>
      </c>
      <c r="C39" s="50">
        <v>0</v>
      </c>
      <c r="D39" s="51"/>
      <c r="E39" s="52" t="s">
        <v>223</v>
      </c>
      <c r="F39" s="53">
        <v>17866</v>
      </c>
      <c r="G39" s="53">
        <v>-9989</v>
      </c>
      <c r="H39" s="53">
        <v>7877</v>
      </c>
      <c r="I39" s="53">
        <v>1</v>
      </c>
      <c r="J39" s="45">
        <v>20000</v>
      </c>
      <c r="K39" s="54">
        <v>14</v>
      </c>
      <c r="L39" s="55">
        <f t="shared" si="0"/>
        <v>8400</v>
      </c>
      <c r="M39" s="55">
        <f t="shared" si="1"/>
        <v>8400</v>
      </c>
      <c r="N39" s="55">
        <f t="shared" si="2"/>
        <v>28400</v>
      </c>
      <c r="O39" s="61">
        <v>20568</v>
      </c>
      <c r="P39" s="57">
        <f t="shared" si="3"/>
        <v>7832</v>
      </c>
      <c r="R39" s="22" t="s">
        <v>80</v>
      </c>
      <c r="S39" s="22"/>
      <c r="T39" s="22">
        <v>37775</v>
      </c>
      <c r="U39" s="58"/>
    </row>
    <row r="40" spans="1:21" x14ac:dyDescent="0.3">
      <c r="A40" s="63"/>
      <c r="B40" s="59">
        <v>42810</v>
      </c>
      <c r="C40" s="50">
        <v>0</v>
      </c>
      <c r="D40" s="51"/>
      <c r="E40" s="66" t="s">
        <v>81</v>
      </c>
      <c r="F40" s="53">
        <v>32937</v>
      </c>
      <c r="G40" s="53">
        <v>-8032</v>
      </c>
      <c r="H40" s="53">
        <v>24905</v>
      </c>
      <c r="I40" s="53">
        <v>2</v>
      </c>
      <c r="J40" s="45">
        <v>30000</v>
      </c>
      <c r="K40" s="54">
        <v>25</v>
      </c>
      <c r="L40" s="55">
        <f t="shared" si="0"/>
        <v>15000</v>
      </c>
      <c r="M40" s="55">
        <f t="shared" si="1"/>
        <v>15000</v>
      </c>
      <c r="N40" s="55">
        <f t="shared" si="2"/>
        <v>45000</v>
      </c>
      <c r="O40" s="77"/>
      <c r="P40" s="57">
        <f t="shared" si="3"/>
        <v>45000</v>
      </c>
      <c r="R40" s="22" t="s">
        <v>82</v>
      </c>
      <c r="S40" s="22"/>
      <c r="T40" s="22">
        <v>107</v>
      </c>
      <c r="U40" s="58"/>
    </row>
    <row r="41" spans="1:21" x14ac:dyDescent="0.3">
      <c r="A41" s="63"/>
      <c r="B41" s="59">
        <v>42800</v>
      </c>
      <c r="C41" s="50">
        <v>0</v>
      </c>
      <c r="D41" s="42"/>
      <c r="E41" s="52" t="s">
        <v>83</v>
      </c>
      <c r="F41" s="53">
        <v>16383</v>
      </c>
      <c r="G41" s="53">
        <v>-4493</v>
      </c>
      <c r="H41" s="53">
        <v>11890</v>
      </c>
      <c r="I41" s="53">
        <v>1</v>
      </c>
      <c r="J41" s="45">
        <v>20000</v>
      </c>
      <c r="K41" s="54">
        <v>15</v>
      </c>
      <c r="L41" s="55">
        <f t="shared" si="0"/>
        <v>9000</v>
      </c>
      <c r="M41" s="55">
        <f t="shared" si="1"/>
        <v>9000</v>
      </c>
      <c r="N41" s="55">
        <f t="shared" si="2"/>
        <v>29000</v>
      </c>
      <c r="O41" s="56"/>
      <c r="P41" s="57">
        <f t="shared" si="3"/>
        <v>29000</v>
      </c>
      <c r="R41" s="22" t="s">
        <v>84</v>
      </c>
      <c r="S41" s="22"/>
      <c r="T41" s="22">
        <v>651</v>
      </c>
      <c r="U41" s="58"/>
    </row>
    <row r="42" spans="1:21" x14ac:dyDescent="0.3">
      <c r="A42" s="70" t="s">
        <v>85</v>
      </c>
      <c r="B42" s="59">
        <v>42810</v>
      </c>
      <c r="C42" s="50">
        <v>0</v>
      </c>
      <c r="D42" s="51"/>
      <c r="E42" s="52" t="s">
        <v>236</v>
      </c>
      <c r="F42" s="53">
        <v>4549</v>
      </c>
      <c r="G42" s="53">
        <v>-3179</v>
      </c>
      <c r="H42" s="53">
        <v>1370</v>
      </c>
      <c r="I42" s="53">
        <v>1</v>
      </c>
      <c r="J42" s="45">
        <v>20000</v>
      </c>
      <c r="K42" s="54">
        <v>5</v>
      </c>
      <c r="L42" s="55">
        <f t="shared" si="0"/>
        <v>3000</v>
      </c>
      <c r="M42" s="55">
        <f t="shared" si="1"/>
        <v>3000</v>
      </c>
      <c r="N42" s="55">
        <f t="shared" si="2"/>
        <v>23000</v>
      </c>
      <c r="O42" s="56"/>
      <c r="P42" s="57">
        <f t="shared" si="3"/>
        <v>23000</v>
      </c>
      <c r="R42" s="22" t="s">
        <v>86</v>
      </c>
      <c r="S42" s="22"/>
      <c r="T42" s="22">
        <v>1130</v>
      </c>
      <c r="U42" s="58"/>
    </row>
    <row r="43" spans="1:21" x14ac:dyDescent="0.3">
      <c r="A43" s="70" t="s">
        <v>87</v>
      </c>
      <c r="B43" s="59">
        <v>42823</v>
      </c>
      <c r="C43" s="50">
        <v>0</v>
      </c>
      <c r="D43" s="51"/>
      <c r="E43" s="66" t="s">
        <v>237</v>
      </c>
      <c r="F43" s="53">
        <v>76569</v>
      </c>
      <c r="G43" s="53">
        <v>-29668</v>
      </c>
      <c r="H43" s="53">
        <v>46901</v>
      </c>
      <c r="I43" s="53">
        <v>2</v>
      </c>
      <c r="J43" s="45">
        <v>30000</v>
      </c>
      <c r="K43" s="54">
        <v>43</v>
      </c>
      <c r="L43" s="55">
        <f t="shared" si="0"/>
        <v>25800</v>
      </c>
      <c r="M43" s="55">
        <f t="shared" si="1"/>
        <v>25800</v>
      </c>
      <c r="N43" s="55">
        <f t="shared" si="2"/>
        <v>55800</v>
      </c>
      <c r="O43" s="56"/>
      <c r="P43" s="57">
        <f t="shared" si="3"/>
        <v>55800</v>
      </c>
      <c r="R43" s="22"/>
      <c r="S43" s="22"/>
      <c r="T43" s="22"/>
      <c r="U43" s="22"/>
    </row>
    <row r="44" spans="1:21" x14ac:dyDescent="0.3">
      <c r="D44" s="78"/>
      <c r="E44" s="66"/>
      <c r="F44" s="53"/>
      <c r="G44" s="53"/>
      <c r="H44" s="53"/>
      <c r="I44" s="53"/>
      <c r="J44" s="53"/>
      <c r="K44" s="79"/>
      <c r="L44" s="53"/>
      <c r="M44" s="53"/>
      <c r="N44" s="80"/>
      <c r="O44" s="81"/>
      <c r="P44" s="82"/>
      <c r="R44" s="22" t="s">
        <v>88</v>
      </c>
      <c r="S44" s="22">
        <v>2022</v>
      </c>
      <c r="T44" s="22">
        <f>-T45</f>
        <v>-1031</v>
      </c>
      <c r="U44" s="22">
        <f>S44+T44</f>
        <v>991</v>
      </c>
    </row>
    <row r="45" spans="1:21" ht="16.2" thickBot="1" x14ac:dyDescent="0.35">
      <c r="A45" s="1" t="s">
        <v>89</v>
      </c>
      <c r="B45" s="1">
        <f>COUNTBLANK(B11:B43)</f>
        <v>0</v>
      </c>
      <c r="D45" s="78"/>
      <c r="E45" s="83" t="s">
        <v>90</v>
      </c>
      <c r="F45" s="84">
        <f>SUM(F11:F44)</f>
        <v>2059179</v>
      </c>
      <c r="G45" s="84">
        <f>SUM(G11:G44)</f>
        <v>-1331989</v>
      </c>
      <c r="H45" s="84">
        <f>SUM(F45:G45)</f>
        <v>727190</v>
      </c>
      <c r="I45" s="84"/>
      <c r="J45" s="85">
        <f>SUM(J11:J44)</f>
        <v>760000</v>
      </c>
      <c r="K45" s="86">
        <f>SUM(K11:K43)</f>
        <v>1324</v>
      </c>
      <c r="L45" s="85">
        <f>SUM(L11:L44)</f>
        <v>794400</v>
      </c>
      <c r="M45" s="85">
        <f>SUM(M11:M44)</f>
        <v>794400</v>
      </c>
      <c r="N45" s="85">
        <f>SUM(N11:N43)</f>
        <v>1554400</v>
      </c>
      <c r="O45" s="85">
        <f>SUM(O11:O44)</f>
        <v>79567</v>
      </c>
      <c r="P45" s="87">
        <f>SUM(P11:P44)</f>
        <v>1474833</v>
      </c>
      <c r="R45" s="22" t="s">
        <v>91</v>
      </c>
      <c r="S45" s="22"/>
      <c r="T45" s="22">
        <v>1031</v>
      </c>
      <c r="U45" s="58"/>
    </row>
    <row r="46" spans="1:21" ht="16.2" thickTop="1" x14ac:dyDescent="0.3">
      <c r="D46" s="78"/>
      <c r="E46" s="88" t="s">
        <v>92</v>
      </c>
      <c r="R46" s="22"/>
      <c r="S46" s="22"/>
      <c r="T46" s="22"/>
      <c r="U46" s="22"/>
    </row>
    <row r="47" spans="1:21" x14ac:dyDescent="0.3">
      <c r="A47" s="1" t="s">
        <v>93</v>
      </c>
      <c r="B47" s="1">
        <f>COUNTIF(I11:I43,1)</f>
        <v>23</v>
      </c>
      <c r="D47" s="22">
        <v>1</v>
      </c>
      <c r="E47" s="22" t="s">
        <v>94</v>
      </c>
      <c r="F47" s="22"/>
      <c r="G47" s="22"/>
      <c r="H47" s="22"/>
      <c r="I47" s="22"/>
      <c r="J47" s="22"/>
      <c r="K47" s="22"/>
      <c r="N47" s="7"/>
      <c r="O47" s="1"/>
      <c r="R47" s="22" t="s">
        <v>95</v>
      </c>
      <c r="S47" s="22">
        <v>209233</v>
      </c>
      <c r="T47" s="22">
        <f>-SUM(T48:T52)</f>
        <v>-125038</v>
      </c>
      <c r="U47" s="22">
        <f>S47+T47</f>
        <v>84195</v>
      </c>
    </row>
    <row r="48" spans="1:21" x14ac:dyDescent="0.3">
      <c r="A48" s="1" t="s">
        <v>96</v>
      </c>
      <c r="B48" s="1">
        <f>COUNTIF(I11:I44,2)</f>
        <v>10</v>
      </c>
      <c r="D48" s="89"/>
      <c r="E48" s="22"/>
      <c r="F48" s="22"/>
      <c r="G48" s="22"/>
      <c r="H48" s="22"/>
      <c r="I48" s="22"/>
      <c r="J48" s="22"/>
      <c r="K48" s="22"/>
      <c r="N48" s="7"/>
      <c r="O48" s="1"/>
      <c r="R48" s="22" t="s">
        <v>97</v>
      </c>
      <c r="S48" s="22"/>
      <c r="T48" s="22">
        <v>97618</v>
      </c>
      <c r="U48" s="58"/>
    </row>
    <row r="49" spans="1:21" x14ac:dyDescent="0.3">
      <c r="A49" s="1" t="s">
        <v>98</v>
      </c>
      <c r="B49" s="90">
        <f>COUNTIF(I11:I45,3)</f>
        <v>0</v>
      </c>
      <c r="D49" s="89">
        <v>2</v>
      </c>
      <c r="E49" s="22" t="s">
        <v>99</v>
      </c>
      <c r="F49" s="22"/>
      <c r="G49" s="22"/>
      <c r="H49" s="22"/>
      <c r="I49" s="22"/>
      <c r="J49" s="22"/>
      <c r="K49" s="22"/>
      <c r="N49" s="7"/>
      <c r="O49" s="1"/>
      <c r="R49" s="22" t="s">
        <v>100</v>
      </c>
      <c r="S49" s="22"/>
      <c r="T49" s="22">
        <v>2196</v>
      </c>
      <c r="U49" s="58"/>
    </row>
    <row r="50" spans="1:21" x14ac:dyDescent="0.3">
      <c r="A50" s="1" t="s">
        <v>101</v>
      </c>
      <c r="B50" s="1">
        <f>SUM(B47:B49)</f>
        <v>33</v>
      </c>
      <c r="D50" s="89"/>
      <c r="E50" s="22"/>
      <c r="F50" s="22"/>
      <c r="G50" s="22"/>
      <c r="H50" s="22"/>
      <c r="I50" s="22"/>
      <c r="J50" s="22"/>
      <c r="K50" s="22"/>
      <c r="N50" s="7"/>
      <c r="O50" s="1"/>
      <c r="R50" s="22" t="s">
        <v>102</v>
      </c>
      <c r="S50" s="22"/>
      <c r="T50" s="22">
        <v>14106</v>
      </c>
      <c r="U50" s="58"/>
    </row>
    <row r="51" spans="1:21" x14ac:dyDescent="0.3">
      <c r="D51" s="91">
        <v>3</v>
      </c>
      <c r="E51" s="22" t="s">
        <v>103</v>
      </c>
      <c r="F51" s="22"/>
      <c r="G51" s="22"/>
      <c r="H51" s="22"/>
      <c r="I51" s="22"/>
      <c r="J51" s="22"/>
      <c r="K51" s="22"/>
      <c r="N51" s="7"/>
      <c r="O51" s="1"/>
      <c r="R51" s="22" t="s">
        <v>104</v>
      </c>
      <c r="S51" s="22"/>
      <c r="T51" s="22">
        <v>1648</v>
      </c>
      <c r="U51" s="58"/>
    </row>
    <row r="52" spans="1:21" x14ac:dyDescent="0.3">
      <c r="D52" s="89"/>
      <c r="E52" s="22" t="s">
        <v>105</v>
      </c>
      <c r="F52" s="22"/>
      <c r="G52" s="22"/>
      <c r="H52" s="22"/>
      <c r="I52" s="22"/>
      <c r="J52" s="22"/>
      <c r="K52" s="22"/>
      <c r="N52" s="7"/>
      <c r="O52" s="1"/>
      <c r="R52" s="22" t="s">
        <v>106</v>
      </c>
      <c r="S52" s="22"/>
      <c r="T52" s="22">
        <v>9470</v>
      </c>
      <c r="U52" s="58"/>
    </row>
    <row r="53" spans="1:21" x14ac:dyDescent="0.3">
      <c r="D53" s="89"/>
      <c r="E53" s="22"/>
      <c r="F53" s="22"/>
      <c r="G53" s="22"/>
      <c r="H53" s="22"/>
      <c r="I53" s="22"/>
      <c r="J53" s="22"/>
      <c r="K53" s="22"/>
      <c r="N53" s="7"/>
      <c r="O53" s="1"/>
      <c r="R53" s="22"/>
      <c r="S53" s="22"/>
      <c r="T53" s="22"/>
      <c r="U53" s="22"/>
    </row>
    <row r="54" spans="1:21" x14ac:dyDescent="0.3">
      <c r="D54" s="89">
        <v>4</v>
      </c>
      <c r="E54" s="22" t="s">
        <v>107</v>
      </c>
      <c r="F54" s="22"/>
      <c r="G54" s="22"/>
      <c r="H54" s="22"/>
      <c r="I54" s="22"/>
      <c r="J54" s="22"/>
      <c r="K54" s="22"/>
      <c r="N54" s="7"/>
      <c r="O54" s="1"/>
      <c r="R54" s="22" t="s">
        <v>108</v>
      </c>
      <c r="S54" s="22">
        <v>53829</v>
      </c>
      <c r="T54" s="22">
        <f>-SUM(T55:T58)</f>
        <v>-38957</v>
      </c>
      <c r="U54" s="22">
        <f>S54+T54</f>
        <v>14872</v>
      </c>
    </row>
    <row r="55" spans="1:21" x14ac:dyDescent="0.3">
      <c r="D55" s="89"/>
      <c r="E55" s="22" t="s">
        <v>109</v>
      </c>
      <c r="F55" s="22"/>
      <c r="G55" s="22"/>
      <c r="H55" s="22"/>
      <c r="I55" s="22"/>
      <c r="J55" s="22"/>
      <c r="K55" s="22"/>
      <c r="N55" s="7"/>
      <c r="O55" s="1"/>
      <c r="R55" s="22" t="s">
        <v>110</v>
      </c>
      <c r="S55" s="22"/>
      <c r="T55" s="22">
        <v>11301</v>
      </c>
      <c r="U55" s="58"/>
    </row>
    <row r="56" spans="1:21" x14ac:dyDescent="0.3">
      <c r="D56" s="89"/>
      <c r="E56" s="22"/>
      <c r="F56" s="22"/>
      <c r="G56" s="22"/>
      <c r="H56" s="22"/>
      <c r="I56" s="22"/>
      <c r="J56" s="22"/>
      <c r="K56" s="22"/>
      <c r="R56" s="22" t="s">
        <v>111</v>
      </c>
      <c r="S56" s="22"/>
      <c r="T56" s="22">
        <v>105</v>
      </c>
      <c r="U56" s="58"/>
    </row>
    <row r="57" spans="1:21" x14ac:dyDescent="0.3">
      <c r="D57" s="89">
        <v>5</v>
      </c>
      <c r="E57" s="89" t="s">
        <v>112</v>
      </c>
      <c r="F57" s="22"/>
      <c r="G57" s="22"/>
      <c r="H57" s="22"/>
      <c r="I57" s="22"/>
      <c r="J57" s="22"/>
      <c r="K57" s="22"/>
      <c r="R57" s="22" t="s">
        <v>113</v>
      </c>
      <c r="S57" s="22"/>
      <c r="T57" s="22">
        <v>26138</v>
      </c>
      <c r="U57" s="58"/>
    </row>
    <row r="58" spans="1:21" x14ac:dyDescent="0.3">
      <c r="D58" s="89"/>
      <c r="E58" s="89" t="s">
        <v>114</v>
      </c>
      <c r="F58" s="22"/>
      <c r="G58" s="22"/>
      <c r="H58" s="22"/>
      <c r="I58" s="22"/>
      <c r="J58" s="22"/>
      <c r="K58" s="22"/>
      <c r="R58" s="22" t="s">
        <v>115</v>
      </c>
      <c r="S58" s="22"/>
      <c r="T58" s="22">
        <v>1413</v>
      </c>
      <c r="U58" s="58"/>
    </row>
    <row r="59" spans="1:21" x14ac:dyDescent="0.3">
      <c r="D59" s="89"/>
      <c r="E59" s="89" t="s">
        <v>116</v>
      </c>
      <c r="F59" s="22"/>
      <c r="G59" s="22"/>
      <c r="H59" s="22"/>
      <c r="I59" s="22"/>
      <c r="J59" s="22"/>
      <c r="K59" s="22"/>
      <c r="R59" s="22"/>
      <c r="S59" s="22"/>
      <c r="T59" s="22"/>
      <c r="U59" s="22"/>
    </row>
    <row r="60" spans="1:21" x14ac:dyDescent="0.3">
      <c r="D60" s="89"/>
      <c r="E60" s="89" t="s">
        <v>117</v>
      </c>
      <c r="F60" s="22"/>
      <c r="G60" s="22"/>
      <c r="H60" s="22"/>
      <c r="I60" s="22"/>
      <c r="J60" s="22"/>
      <c r="K60" s="22"/>
      <c r="R60" s="22" t="s">
        <v>118</v>
      </c>
      <c r="S60" s="22">
        <v>29514</v>
      </c>
      <c r="T60" s="22">
        <f>-SUM(T61:T64)</f>
        <v>-15626</v>
      </c>
      <c r="U60" s="22">
        <f>S60+T60</f>
        <v>13888</v>
      </c>
    </row>
    <row r="61" spans="1:21" x14ac:dyDescent="0.3">
      <c r="D61" s="89"/>
      <c r="E61" s="89" t="s">
        <v>119</v>
      </c>
      <c r="F61" s="22"/>
      <c r="G61" s="22"/>
      <c r="H61" s="22"/>
      <c r="I61" s="22"/>
      <c r="J61" s="22"/>
      <c r="K61" s="22"/>
      <c r="R61" s="22" t="s">
        <v>120</v>
      </c>
      <c r="S61" s="22"/>
      <c r="T61" s="22">
        <v>10315</v>
      </c>
      <c r="U61" s="58"/>
    </row>
    <row r="62" spans="1:21" x14ac:dyDescent="0.3">
      <c r="D62" s="89"/>
      <c r="E62" s="89" t="s">
        <v>121</v>
      </c>
      <c r="F62" s="22"/>
      <c r="G62" s="22"/>
      <c r="H62" s="22"/>
      <c r="I62" s="22"/>
      <c r="J62" s="22"/>
      <c r="K62" s="22"/>
      <c r="R62" s="22" t="s">
        <v>122</v>
      </c>
      <c r="S62" s="22"/>
      <c r="T62" s="22">
        <v>2328</v>
      </c>
      <c r="U62" s="58"/>
    </row>
    <row r="63" spans="1:21" x14ac:dyDescent="0.3">
      <c r="D63" s="89"/>
      <c r="E63" s="89" t="s">
        <v>123</v>
      </c>
      <c r="F63" s="22"/>
      <c r="G63" s="22"/>
      <c r="H63" s="22"/>
      <c r="I63" s="22"/>
      <c r="J63" s="22"/>
      <c r="K63" s="22"/>
      <c r="R63" s="22" t="s">
        <v>124</v>
      </c>
      <c r="S63" s="22"/>
      <c r="T63" s="22">
        <v>1297</v>
      </c>
      <c r="U63" s="58"/>
    </row>
    <row r="64" spans="1:21" x14ac:dyDescent="0.3">
      <c r="D64" s="89"/>
      <c r="E64" s="89" t="s">
        <v>125</v>
      </c>
      <c r="F64" s="22"/>
      <c r="G64" s="22"/>
      <c r="H64" s="22"/>
      <c r="I64" s="22"/>
      <c r="J64" s="22"/>
      <c r="K64" s="22"/>
      <c r="R64" s="22" t="s">
        <v>126</v>
      </c>
      <c r="S64" s="22"/>
      <c r="T64" s="22">
        <v>1686</v>
      </c>
      <c r="U64" s="58"/>
    </row>
    <row r="65" spans="4:21" ht="16.5" customHeight="1" x14ac:dyDescent="0.3">
      <c r="D65" s="89"/>
      <c r="E65" s="89"/>
      <c r="F65" s="22"/>
      <c r="G65" s="22"/>
      <c r="H65" s="22"/>
      <c r="I65" s="22"/>
      <c r="J65" s="22"/>
      <c r="K65" s="22"/>
      <c r="R65" s="22"/>
      <c r="S65" s="22"/>
      <c r="T65" s="22"/>
      <c r="U65" s="58"/>
    </row>
    <row r="66" spans="4:21" x14ac:dyDescent="0.3">
      <c r="D66" s="2">
        <v>6</v>
      </c>
      <c r="E66" s="93" t="s">
        <v>238</v>
      </c>
      <c r="R66" s="62" t="s">
        <v>127</v>
      </c>
      <c r="S66" s="62"/>
      <c r="T66" s="62">
        <v>0</v>
      </c>
      <c r="U66" s="58"/>
    </row>
    <row r="67" spans="4:21" x14ac:dyDescent="0.3">
      <c r="D67" s="92"/>
      <c r="E67" s="93" t="s">
        <v>239</v>
      </c>
      <c r="F67" s="94"/>
      <c r="G67" s="94"/>
      <c r="H67" s="94"/>
      <c r="I67" s="94"/>
      <c r="J67" s="94"/>
      <c r="K67" s="94"/>
      <c r="L67" s="94"/>
      <c r="M67" s="94"/>
      <c r="N67" s="94"/>
      <c r="O67" s="1"/>
      <c r="R67" s="22" t="s">
        <v>128</v>
      </c>
      <c r="S67" s="22"/>
      <c r="T67" s="22">
        <v>93</v>
      </c>
      <c r="U67" s="58"/>
    </row>
    <row r="68" spans="4:21" x14ac:dyDescent="0.3">
      <c r="D68" s="22"/>
      <c r="E68" s="89"/>
      <c r="F68" s="22"/>
      <c r="G68" s="22"/>
      <c r="H68" s="22"/>
      <c r="I68" s="22"/>
      <c r="J68" s="22"/>
      <c r="K68" s="22"/>
      <c r="R68" s="22"/>
      <c r="S68" s="22"/>
      <c r="T68" s="22"/>
      <c r="U68" s="22"/>
    </row>
    <row r="69" spans="4:21" x14ac:dyDescent="0.3">
      <c r="D69" s="22"/>
      <c r="E69" s="95" t="s">
        <v>129</v>
      </c>
      <c r="F69" s="22"/>
      <c r="G69" s="22"/>
      <c r="H69" s="22"/>
      <c r="I69" s="22"/>
      <c r="J69" s="22"/>
      <c r="K69" s="22"/>
      <c r="R69" s="22" t="s">
        <v>130</v>
      </c>
      <c r="S69" s="22">
        <v>4687</v>
      </c>
      <c r="T69" s="22">
        <f>-SUM(T70:T71)</f>
        <v>-3294</v>
      </c>
      <c r="U69" s="22">
        <f>S69+T69</f>
        <v>1393</v>
      </c>
    </row>
    <row r="70" spans="4:21" x14ac:dyDescent="0.3">
      <c r="D70" s="22"/>
      <c r="E70" s="95" t="s">
        <v>131</v>
      </c>
      <c r="F70" s="22"/>
      <c r="G70" s="22"/>
      <c r="H70" s="22"/>
      <c r="I70" s="22"/>
      <c r="J70" s="22"/>
      <c r="K70" s="22"/>
      <c r="R70" s="22" t="s">
        <v>132</v>
      </c>
      <c r="S70" s="22"/>
      <c r="T70" s="22">
        <v>2848</v>
      </c>
      <c r="U70" s="58"/>
    </row>
    <row r="71" spans="4:21" x14ac:dyDescent="0.3">
      <c r="D71" s="22"/>
      <c r="E71" s="22"/>
      <c r="F71" s="22"/>
      <c r="G71" s="22"/>
      <c r="H71" s="22"/>
      <c r="I71" s="22"/>
      <c r="J71" s="22"/>
      <c r="K71" s="22"/>
      <c r="R71" s="22" t="s">
        <v>133</v>
      </c>
      <c r="S71" s="22"/>
      <c r="T71" s="22">
        <v>446</v>
      </c>
      <c r="U71" s="58"/>
    </row>
    <row r="72" spans="4:21" x14ac:dyDescent="0.3">
      <c r="D72" s="22"/>
      <c r="E72" s="96" t="s">
        <v>134</v>
      </c>
      <c r="F72" s="62"/>
      <c r="G72" s="62"/>
      <c r="H72" s="62"/>
      <c r="I72" s="62"/>
      <c r="J72" s="62"/>
      <c r="K72" s="62"/>
      <c r="R72" s="22"/>
      <c r="S72" s="22"/>
      <c r="T72" s="22"/>
      <c r="U72" s="22"/>
    </row>
    <row r="73" spans="4:21" x14ac:dyDescent="0.3">
      <c r="R73" s="22" t="s">
        <v>135</v>
      </c>
      <c r="S73" s="22">
        <v>695</v>
      </c>
      <c r="T73" s="22">
        <f>-SUM(T66:T67)</f>
        <v>-93</v>
      </c>
      <c r="U73" s="22">
        <f>S73+T73</f>
        <v>602</v>
      </c>
    </row>
    <row r="76" spans="4:21" x14ac:dyDescent="0.3">
      <c r="F76" s="94"/>
      <c r="G76" s="94"/>
      <c r="H76" s="94"/>
      <c r="I76" s="94"/>
      <c r="J76" s="94"/>
      <c r="K76" s="94"/>
      <c r="L76" s="94"/>
      <c r="M76" s="94"/>
      <c r="N76" s="94"/>
      <c r="O76" s="1"/>
      <c r="R76" s="22"/>
      <c r="S76" s="22"/>
      <c r="T76" s="22"/>
      <c r="U76" s="22"/>
    </row>
    <row r="77" spans="4:21" x14ac:dyDescent="0.3">
      <c r="O77" s="94"/>
      <c r="R77" s="22" t="s">
        <v>136</v>
      </c>
      <c r="S77" s="22">
        <v>4894</v>
      </c>
      <c r="T77" s="22">
        <f>-SUM(T78:T79)</f>
        <v>-2797</v>
      </c>
      <c r="U77" s="22">
        <f>S77+T77</f>
        <v>2097</v>
      </c>
    </row>
    <row r="78" spans="4:21" x14ac:dyDescent="0.3">
      <c r="O78" s="94"/>
      <c r="R78" s="62" t="s">
        <v>137</v>
      </c>
      <c r="S78" s="62"/>
      <c r="T78" s="62">
        <v>0</v>
      </c>
      <c r="U78" s="58"/>
    </row>
    <row r="79" spans="4:21" x14ac:dyDescent="0.3">
      <c r="D79" s="63"/>
      <c r="E79" s="63"/>
      <c r="R79" s="22" t="s">
        <v>138</v>
      </c>
      <c r="S79" s="22"/>
      <c r="T79" s="22">
        <v>2797</v>
      </c>
      <c r="U79" s="58"/>
    </row>
    <row r="80" spans="4:21" x14ac:dyDescent="0.3">
      <c r="D80" s="63"/>
      <c r="R80" s="22"/>
      <c r="S80" s="22"/>
      <c r="T80" s="22"/>
      <c r="U80" s="22"/>
    </row>
    <row r="81" spans="4:21" x14ac:dyDescent="0.3">
      <c r="D81" s="69"/>
      <c r="E81" s="63"/>
      <c r="R81" s="22" t="s">
        <v>139</v>
      </c>
      <c r="S81" s="22">
        <v>64727</v>
      </c>
      <c r="T81" s="22">
        <f>-SUM(T82:T86)</f>
        <v>-50898</v>
      </c>
      <c r="U81" s="22">
        <f>S81+T81</f>
        <v>13829</v>
      </c>
    </row>
    <row r="82" spans="4:21" x14ac:dyDescent="0.3">
      <c r="D82" s="63"/>
      <c r="E82" s="63"/>
      <c r="R82" s="22" t="s">
        <v>140</v>
      </c>
      <c r="S82" s="22"/>
      <c r="T82" s="22">
        <v>798</v>
      </c>
      <c r="U82" s="58"/>
    </row>
    <row r="83" spans="4:21" x14ac:dyDescent="0.3">
      <c r="D83" s="63"/>
      <c r="E83" s="63"/>
      <c r="R83" s="22" t="s">
        <v>141</v>
      </c>
      <c r="S83" s="22"/>
      <c r="T83" s="22">
        <v>11009</v>
      </c>
      <c r="U83" s="58"/>
    </row>
    <row r="84" spans="4:21" x14ac:dyDescent="0.3">
      <c r="D84" s="63"/>
      <c r="E84" s="63"/>
      <c r="R84" s="22" t="s">
        <v>142</v>
      </c>
      <c r="S84" s="22"/>
      <c r="T84" s="22">
        <v>2922</v>
      </c>
      <c r="U84" s="58"/>
    </row>
    <row r="85" spans="4:21" x14ac:dyDescent="0.3">
      <c r="R85" s="22" t="s">
        <v>143</v>
      </c>
      <c r="S85" s="22"/>
      <c r="T85" s="22">
        <v>2047</v>
      </c>
      <c r="U85" s="58"/>
    </row>
    <row r="86" spans="4:21" x14ac:dyDescent="0.3">
      <c r="R86" s="22" t="s">
        <v>144</v>
      </c>
      <c r="S86" s="22"/>
      <c r="T86" s="22">
        <v>34122</v>
      </c>
      <c r="U86" s="58"/>
    </row>
    <row r="87" spans="4:21" x14ac:dyDescent="0.3">
      <c r="R87" s="22"/>
      <c r="S87" s="22"/>
      <c r="T87" s="22"/>
      <c r="U87" s="22"/>
    </row>
    <row r="88" spans="4:21" x14ac:dyDescent="0.3">
      <c r="D88" s="63"/>
      <c r="E88" s="63"/>
      <c r="R88" s="22" t="s">
        <v>145</v>
      </c>
      <c r="S88" s="22">
        <v>20497</v>
      </c>
      <c r="T88" s="22">
        <f>-SUM(T89:T93)</f>
        <v>-13329</v>
      </c>
      <c r="U88" s="22">
        <f>S88+T88</f>
        <v>7168</v>
      </c>
    </row>
    <row r="89" spans="4:21" x14ac:dyDescent="0.3">
      <c r="D89" s="63"/>
      <c r="E89" s="63"/>
      <c r="R89" s="62" t="s">
        <v>146</v>
      </c>
      <c r="S89" s="62"/>
      <c r="T89" s="62">
        <v>0</v>
      </c>
      <c r="U89" s="58"/>
    </row>
    <row r="90" spans="4:21" x14ac:dyDescent="0.3">
      <c r="D90" s="63"/>
      <c r="R90" s="22" t="s">
        <v>147</v>
      </c>
      <c r="S90" s="22"/>
      <c r="T90" s="22">
        <v>996</v>
      </c>
      <c r="U90" s="58"/>
    </row>
    <row r="91" spans="4:21" x14ac:dyDescent="0.3">
      <c r="D91" s="63"/>
      <c r="E91" s="63"/>
      <c r="R91" s="22" t="s">
        <v>148</v>
      </c>
      <c r="S91" s="22"/>
      <c r="T91" s="22">
        <v>1489</v>
      </c>
      <c r="U91" s="58"/>
    </row>
    <row r="92" spans="4:21" x14ac:dyDescent="0.3">
      <c r="D92" s="63"/>
      <c r="E92" s="63"/>
      <c r="R92" s="22" t="s">
        <v>149</v>
      </c>
      <c r="S92" s="22"/>
      <c r="T92" s="22">
        <v>8029</v>
      </c>
      <c r="U92" s="58"/>
    </row>
    <row r="93" spans="4:21" x14ac:dyDescent="0.3">
      <c r="D93" s="63"/>
      <c r="E93" s="63"/>
      <c r="R93" s="22" t="s">
        <v>150</v>
      </c>
      <c r="S93" s="22"/>
      <c r="T93" s="22">
        <v>2815</v>
      </c>
      <c r="U93" s="58"/>
    </row>
    <row r="94" spans="4:21" x14ac:dyDescent="0.3">
      <c r="D94" s="63"/>
      <c r="E94" s="63"/>
      <c r="R94" s="22"/>
      <c r="S94" s="22"/>
      <c r="T94" s="22"/>
      <c r="U94" s="22"/>
    </row>
    <row r="95" spans="4:21" x14ac:dyDescent="0.3">
      <c r="D95" s="63"/>
      <c r="E95" s="63"/>
      <c r="R95" s="22"/>
      <c r="S95" s="22"/>
      <c r="T95" s="22"/>
      <c r="U95" s="22"/>
    </row>
    <row r="96" spans="4:21" x14ac:dyDescent="0.3">
      <c r="D96" s="63"/>
      <c r="E96" s="63"/>
      <c r="R96" s="22"/>
      <c r="S96" s="22"/>
      <c r="T96" s="22"/>
      <c r="U96" s="22"/>
    </row>
    <row r="97" spans="4:21" x14ac:dyDescent="0.3">
      <c r="D97" s="63"/>
      <c r="E97" s="63"/>
      <c r="R97" s="22" t="s">
        <v>151</v>
      </c>
      <c r="S97" s="22">
        <v>17950</v>
      </c>
      <c r="T97" s="22">
        <f>-T98</f>
        <v>0</v>
      </c>
      <c r="U97" s="22">
        <f>S97+T97</f>
        <v>17950</v>
      </c>
    </row>
    <row r="98" spans="4:21" x14ac:dyDescent="0.3">
      <c r="D98" s="63"/>
      <c r="E98" s="63"/>
      <c r="R98" s="22" t="s">
        <v>152</v>
      </c>
      <c r="S98" s="22"/>
      <c r="T98" s="22"/>
      <c r="U98" s="22"/>
    </row>
    <row r="99" spans="4:21" x14ac:dyDescent="0.3">
      <c r="R99" s="22"/>
      <c r="S99" s="22"/>
      <c r="T99" s="22"/>
      <c r="U99" s="22"/>
    </row>
    <row r="100" spans="4:21" x14ac:dyDescent="0.3">
      <c r="R100" s="22" t="s">
        <v>153</v>
      </c>
      <c r="S100" s="22">
        <v>25095</v>
      </c>
      <c r="T100" s="22">
        <f>-SUM(T101:T102)</f>
        <v>-16519</v>
      </c>
      <c r="U100" s="22">
        <f>S100+T100</f>
        <v>8576</v>
      </c>
    </row>
    <row r="101" spans="4:21" x14ac:dyDescent="0.3">
      <c r="R101" s="22" t="s">
        <v>154</v>
      </c>
      <c r="S101" s="22"/>
      <c r="T101" s="22">
        <v>14855</v>
      </c>
      <c r="U101" s="58"/>
    </row>
    <row r="102" spans="4:21" x14ac:dyDescent="0.3">
      <c r="R102" s="22" t="s">
        <v>155</v>
      </c>
      <c r="S102" s="22"/>
      <c r="T102" s="22">
        <v>1664</v>
      </c>
      <c r="U102" s="58"/>
    </row>
    <row r="103" spans="4:21" x14ac:dyDescent="0.3">
      <c r="R103" s="22"/>
      <c r="S103" s="22"/>
      <c r="T103" s="22"/>
      <c r="U103" s="22"/>
    </row>
    <row r="104" spans="4:21" x14ac:dyDescent="0.3">
      <c r="R104" s="22" t="s">
        <v>156</v>
      </c>
      <c r="S104" s="22">
        <v>71492</v>
      </c>
      <c r="T104" s="22">
        <f>-T105</f>
        <v>-21678</v>
      </c>
      <c r="U104" s="22">
        <f>S104+T104</f>
        <v>49814</v>
      </c>
    </row>
    <row r="105" spans="4:21" x14ac:dyDescent="0.3">
      <c r="R105" s="22" t="s">
        <v>157</v>
      </c>
      <c r="S105" s="22"/>
      <c r="T105" s="22">
        <v>21678</v>
      </c>
      <c r="U105" s="58"/>
    </row>
    <row r="106" spans="4:21" x14ac:dyDescent="0.3">
      <c r="R106" s="22"/>
      <c r="S106" s="22"/>
      <c r="T106" s="22"/>
      <c r="U106" s="22"/>
    </row>
    <row r="107" spans="4:21" x14ac:dyDescent="0.3">
      <c r="R107" s="22"/>
      <c r="S107" s="22"/>
      <c r="T107" s="22"/>
      <c r="U107" s="22"/>
    </row>
    <row r="108" spans="4:21" x14ac:dyDescent="0.3">
      <c r="R108" s="22"/>
      <c r="S108" s="22"/>
      <c r="T108" s="22"/>
      <c r="U108" s="22"/>
    </row>
    <row r="109" spans="4:21" x14ac:dyDescent="0.3">
      <c r="R109" s="22" t="s">
        <v>158</v>
      </c>
      <c r="S109" s="22">
        <v>4881</v>
      </c>
      <c r="T109" s="22">
        <f>-T110</f>
        <v>-314</v>
      </c>
      <c r="U109" s="22">
        <f>S109+T109</f>
        <v>4567</v>
      </c>
    </row>
    <row r="110" spans="4:21" x14ac:dyDescent="0.3">
      <c r="R110" s="22" t="s">
        <v>159</v>
      </c>
      <c r="S110" s="22"/>
      <c r="T110" s="22">
        <v>314</v>
      </c>
      <c r="U110" s="58"/>
    </row>
    <row r="111" spans="4:21" x14ac:dyDescent="0.3">
      <c r="R111" s="22"/>
      <c r="S111" s="22"/>
      <c r="T111" s="22"/>
      <c r="U111" s="22"/>
    </row>
    <row r="112" spans="4:21" x14ac:dyDescent="0.3">
      <c r="R112" s="22" t="s">
        <v>160</v>
      </c>
      <c r="S112" s="22">
        <v>63797</v>
      </c>
      <c r="T112" s="22">
        <f>-SUM(T113:T115)</f>
        <v>-33919</v>
      </c>
      <c r="U112" s="22">
        <f>S112+T112</f>
        <v>29878</v>
      </c>
    </row>
    <row r="113" spans="18:21" x14ac:dyDescent="0.3">
      <c r="R113" s="22" t="s">
        <v>161</v>
      </c>
      <c r="S113" s="22"/>
      <c r="T113" s="22">
        <v>2842</v>
      </c>
      <c r="U113" s="58"/>
    </row>
    <row r="114" spans="18:21" x14ac:dyDescent="0.3">
      <c r="R114" s="22" t="s">
        <v>162</v>
      </c>
      <c r="S114" s="22"/>
      <c r="T114" s="22">
        <v>30403</v>
      </c>
      <c r="U114" s="58"/>
    </row>
    <row r="115" spans="18:21" x14ac:dyDescent="0.3">
      <c r="R115" s="22" t="s">
        <v>163</v>
      </c>
      <c r="S115" s="22"/>
      <c r="T115" s="22">
        <v>674</v>
      </c>
      <c r="U115" s="58"/>
    </row>
    <row r="116" spans="18:21" x14ac:dyDescent="0.3">
      <c r="R116" s="22"/>
      <c r="S116" s="22"/>
      <c r="T116" s="22"/>
      <c r="U116" s="22"/>
    </row>
    <row r="117" spans="18:21" x14ac:dyDescent="0.3">
      <c r="R117" s="22" t="s">
        <v>164</v>
      </c>
      <c r="S117" s="22">
        <v>9041</v>
      </c>
      <c r="T117" s="22">
        <f>-SUM(T118:T121)</f>
        <v>-6689</v>
      </c>
      <c r="U117" s="22">
        <f>S117+T117</f>
        <v>2352</v>
      </c>
    </row>
    <row r="118" spans="18:21" x14ac:dyDescent="0.3">
      <c r="R118" s="22" t="s">
        <v>165</v>
      </c>
      <c r="S118" s="22"/>
      <c r="T118" s="22">
        <v>1042</v>
      </c>
      <c r="U118" s="58"/>
    </row>
    <row r="119" spans="18:21" x14ac:dyDescent="0.3">
      <c r="R119" s="22" t="s">
        <v>166</v>
      </c>
      <c r="S119" s="22"/>
      <c r="T119" s="22">
        <v>5363</v>
      </c>
      <c r="U119" s="58"/>
    </row>
    <row r="120" spans="18:21" x14ac:dyDescent="0.3">
      <c r="R120" s="22" t="s">
        <v>167</v>
      </c>
      <c r="S120" s="22"/>
      <c r="T120" s="22">
        <v>216</v>
      </c>
      <c r="U120" s="58"/>
    </row>
    <row r="121" spans="18:21" x14ac:dyDescent="0.3">
      <c r="R121" s="22" t="s">
        <v>168</v>
      </c>
      <c r="S121" s="22"/>
      <c r="T121" s="22">
        <v>68</v>
      </c>
      <c r="U121" s="58"/>
    </row>
    <row r="122" spans="18:21" x14ac:dyDescent="0.3">
      <c r="R122" s="22"/>
      <c r="S122" s="22"/>
      <c r="T122" s="22"/>
      <c r="U122" s="22"/>
    </row>
    <row r="123" spans="18:21" x14ac:dyDescent="0.3">
      <c r="R123" s="22" t="s">
        <v>169</v>
      </c>
      <c r="S123" s="22">
        <v>40246</v>
      </c>
      <c r="T123" s="22">
        <f>-SUM(T124:T125)</f>
        <v>-7996</v>
      </c>
      <c r="U123" s="22">
        <f>S123+T123</f>
        <v>32250</v>
      </c>
    </row>
    <row r="124" spans="18:21" x14ac:dyDescent="0.3">
      <c r="R124" s="22" t="s">
        <v>170</v>
      </c>
      <c r="S124" s="22"/>
      <c r="T124" s="22">
        <v>1022</v>
      </c>
      <c r="U124" s="58"/>
    </row>
    <row r="125" spans="18:21" x14ac:dyDescent="0.3">
      <c r="R125" s="22" t="s">
        <v>171</v>
      </c>
      <c r="S125" s="22"/>
      <c r="T125" s="64">
        <v>6974</v>
      </c>
      <c r="U125" s="58"/>
    </row>
    <row r="126" spans="18:21" x14ac:dyDescent="0.3">
      <c r="R126" s="22"/>
      <c r="S126" s="22"/>
      <c r="T126" s="22"/>
      <c r="U126" s="22"/>
    </row>
    <row r="127" spans="18:21" x14ac:dyDescent="0.3">
      <c r="R127" s="22" t="s">
        <v>172</v>
      </c>
      <c r="S127" s="22">
        <v>19846</v>
      </c>
      <c r="T127" s="22">
        <f>-SUM(T128:T132)</f>
        <v>-12477</v>
      </c>
      <c r="U127" s="22">
        <f>S127+T127</f>
        <v>7369</v>
      </c>
    </row>
    <row r="128" spans="18:21" x14ac:dyDescent="0.3">
      <c r="R128" s="62" t="s">
        <v>173</v>
      </c>
      <c r="S128" s="62"/>
      <c r="T128" s="62">
        <v>0</v>
      </c>
      <c r="U128" s="58"/>
    </row>
    <row r="129" spans="18:21" x14ac:dyDescent="0.3">
      <c r="R129" s="22" t="s">
        <v>174</v>
      </c>
      <c r="S129" s="22"/>
      <c r="T129" s="22">
        <v>12280</v>
      </c>
      <c r="U129" s="58"/>
    </row>
    <row r="130" spans="18:21" x14ac:dyDescent="0.3">
      <c r="R130" s="62" t="s">
        <v>175</v>
      </c>
      <c r="S130" s="62"/>
      <c r="T130" s="62">
        <v>0</v>
      </c>
      <c r="U130" s="58"/>
    </row>
    <row r="131" spans="18:21" x14ac:dyDescent="0.3">
      <c r="R131" s="62" t="s">
        <v>176</v>
      </c>
      <c r="S131" s="62"/>
      <c r="T131" s="62">
        <v>0</v>
      </c>
      <c r="U131" s="58"/>
    </row>
    <row r="132" spans="18:21" x14ac:dyDescent="0.3">
      <c r="R132" s="22" t="s">
        <v>177</v>
      </c>
      <c r="S132" s="22"/>
      <c r="T132" s="22">
        <v>197</v>
      </c>
      <c r="U132" s="58"/>
    </row>
    <row r="133" spans="18:21" x14ac:dyDescent="0.3">
      <c r="R133" s="22"/>
      <c r="S133" s="22"/>
      <c r="T133" s="22"/>
      <c r="U133" s="22"/>
    </row>
    <row r="134" spans="18:21" x14ac:dyDescent="0.3">
      <c r="R134" s="22" t="s">
        <v>178</v>
      </c>
      <c r="S134" s="22">
        <v>131561</v>
      </c>
      <c r="T134" s="22">
        <f>-SUM(T135:T140)+535</f>
        <v>-104809</v>
      </c>
      <c r="U134" s="22">
        <f>S134+T134</f>
        <v>26752</v>
      </c>
    </row>
    <row r="135" spans="18:21" x14ac:dyDescent="0.3">
      <c r="R135" s="22" t="s">
        <v>179</v>
      </c>
      <c r="S135" s="22"/>
      <c r="T135" s="22">
        <v>8320</v>
      </c>
      <c r="U135" s="58"/>
    </row>
    <row r="136" spans="18:21" x14ac:dyDescent="0.3">
      <c r="R136" s="22" t="s">
        <v>180</v>
      </c>
      <c r="S136" s="22"/>
      <c r="T136" s="64">
        <v>8329</v>
      </c>
      <c r="U136" s="58"/>
    </row>
    <row r="137" spans="18:21" x14ac:dyDescent="0.3">
      <c r="R137" s="22" t="s">
        <v>181</v>
      </c>
      <c r="S137" s="22"/>
      <c r="T137" s="22">
        <v>731</v>
      </c>
      <c r="U137" s="58"/>
    </row>
    <row r="138" spans="18:21" x14ac:dyDescent="0.3">
      <c r="R138" s="22" t="s">
        <v>182</v>
      </c>
      <c r="S138" s="22"/>
      <c r="T138" s="22">
        <v>250</v>
      </c>
      <c r="U138" s="58"/>
    </row>
    <row r="139" spans="18:21" x14ac:dyDescent="0.3">
      <c r="R139" s="22" t="s">
        <v>183</v>
      </c>
      <c r="S139" s="22"/>
      <c r="T139" s="22">
        <v>87521</v>
      </c>
      <c r="U139" s="58"/>
    </row>
    <row r="140" spans="18:21" x14ac:dyDescent="0.3">
      <c r="R140" s="22" t="s">
        <v>184</v>
      </c>
      <c r="S140" s="22"/>
      <c r="T140" s="22">
        <v>193</v>
      </c>
      <c r="U140" s="58"/>
    </row>
    <row r="141" spans="18:21" x14ac:dyDescent="0.3">
      <c r="R141" s="22"/>
      <c r="S141" s="22"/>
      <c r="T141" s="22"/>
      <c r="U141" s="22"/>
    </row>
    <row r="142" spans="18:21" x14ac:dyDescent="0.3">
      <c r="R142" s="22" t="s">
        <v>185</v>
      </c>
      <c r="S142" s="22">
        <v>130044</v>
      </c>
      <c r="T142" s="22">
        <f>-SUM(T143:T145)</f>
        <v>-60752</v>
      </c>
      <c r="U142" s="22">
        <f>S142+T142</f>
        <v>69292</v>
      </c>
    </row>
    <row r="143" spans="18:21" x14ac:dyDescent="0.3">
      <c r="R143" s="22" t="s">
        <v>186</v>
      </c>
      <c r="S143" s="22"/>
      <c r="T143" s="22">
        <v>45877</v>
      </c>
      <c r="U143" s="58"/>
    </row>
    <row r="144" spans="18:21" x14ac:dyDescent="0.3">
      <c r="R144" s="22" t="s">
        <v>187</v>
      </c>
      <c r="S144" s="22"/>
      <c r="T144" s="22">
        <v>8112</v>
      </c>
      <c r="U144" s="58"/>
    </row>
    <row r="145" spans="18:21" x14ac:dyDescent="0.3">
      <c r="R145" s="22" t="s">
        <v>188</v>
      </c>
      <c r="S145" s="22"/>
      <c r="T145" s="22">
        <v>6763</v>
      </c>
      <c r="U145" s="58"/>
    </row>
    <row r="146" spans="18:21" x14ac:dyDescent="0.3">
      <c r="R146" s="22"/>
      <c r="S146" s="22"/>
      <c r="T146" s="22"/>
      <c r="U146" s="22"/>
    </row>
    <row r="147" spans="18:21" x14ac:dyDescent="0.3">
      <c r="R147" s="22" t="s">
        <v>189</v>
      </c>
      <c r="S147" s="22">
        <v>29393</v>
      </c>
      <c r="T147" s="22">
        <f>-SUM(T148:T149)</f>
        <v>-15145</v>
      </c>
      <c r="U147" s="22">
        <f>S147+T147</f>
        <v>14248</v>
      </c>
    </row>
    <row r="148" spans="18:21" x14ac:dyDescent="0.3">
      <c r="R148" s="22" t="s">
        <v>190</v>
      </c>
      <c r="S148" s="22"/>
      <c r="T148" s="22">
        <v>1392</v>
      </c>
      <c r="U148" s="58"/>
    </row>
    <row r="149" spans="18:21" x14ac:dyDescent="0.3">
      <c r="R149" s="22" t="s">
        <v>191</v>
      </c>
      <c r="S149" s="22"/>
      <c r="T149" s="22">
        <v>13753</v>
      </c>
      <c r="U149" s="58"/>
    </row>
    <row r="150" spans="18:21" x14ac:dyDescent="0.3">
      <c r="R150" s="22"/>
      <c r="S150" s="22"/>
      <c r="T150" s="22"/>
      <c r="U150" s="22"/>
    </row>
    <row r="151" spans="18:21" x14ac:dyDescent="0.3">
      <c r="R151" s="22" t="s">
        <v>192</v>
      </c>
      <c r="S151" s="22">
        <v>144170</v>
      </c>
      <c r="T151" s="22">
        <f>-SUM(T152:T153)</f>
        <v>-71197</v>
      </c>
      <c r="U151" s="22">
        <f>S151+T151</f>
        <v>72973</v>
      </c>
    </row>
    <row r="152" spans="18:21" x14ac:dyDescent="0.3">
      <c r="R152" s="22" t="s">
        <v>193</v>
      </c>
      <c r="S152" s="22"/>
      <c r="T152" s="22">
        <v>67947</v>
      </c>
      <c r="U152" s="58"/>
    </row>
    <row r="153" spans="18:21" x14ac:dyDescent="0.3">
      <c r="R153" s="22" t="s">
        <v>194</v>
      </c>
      <c r="S153" s="22"/>
      <c r="T153" s="64">
        <v>3250</v>
      </c>
      <c r="U153" s="58"/>
    </row>
    <row r="154" spans="18:21" x14ac:dyDescent="0.3">
      <c r="R154" s="22"/>
      <c r="S154" s="22"/>
      <c r="T154" s="22"/>
      <c r="U154" s="22"/>
    </row>
    <row r="155" spans="18:21" x14ac:dyDescent="0.3">
      <c r="R155" s="22" t="s">
        <v>195</v>
      </c>
      <c r="S155" s="22">
        <v>11988</v>
      </c>
      <c r="T155" s="22">
        <f>-SUM(T156:T158)</f>
        <v>-8355</v>
      </c>
      <c r="U155" s="22">
        <f>S155+T155</f>
        <v>3633</v>
      </c>
    </row>
    <row r="156" spans="18:21" x14ac:dyDescent="0.3">
      <c r="R156" s="22" t="s">
        <v>196</v>
      </c>
      <c r="S156" s="22"/>
      <c r="T156" s="22">
        <v>6475</v>
      </c>
      <c r="U156" s="58"/>
    </row>
    <row r="157" spans="18:21" x14ac:dyDescent="0.3">
      <c r="R157" s="22" t="s">
        <v>197</v>
      </c>
      <c r="S157" s="22"/>
      <c r="T157" s="22">
        <v>449</v>
      </c>
      <c r="U157" s="58"/>
    </row>
    <row r="158" spans="18:21" x14ac:dyDescent="0.3">
      <c r="R158" s="22" t="s">
        <v>198</v>
      </c>
      <c r="S158" s="22"/>
      <c r="T158" s="22">
        <v>1431</v>
      </c>
      <c r="U158" s="58"/>
    </row>
    <row r="159" spans="18:21" x14ac:dyDescent="0.3">
      <c r="R159" s="22"/>
      <c r="S159" s="22"/>
      <c r="T159" s="22"/>
      <c r="U159" s="22"/>
    </row>
    <row r="160" spans="18:21" x14ac:dyDescent="0.3">
      <c r="R160" s="22" t="s">
        <v>199</v>
      </c>
      <c r="S160" s="22">
        <v>17866</v>
      </c>
      <c r="T160" s="22">
        <f>-SUM(T161:T162)</f>
        <v>-9989</v>
      </c>
      <c r="U160" s="22">
        <f>S160+T160</f>
        <v>7877</v>
      </c>
    </row>
    <row r="161" spans="18:21" x14ac:dyDescent="0.3">
      <c r="R161" s="22" t="s">
        <v>200</v>
      </c>
      <c r="S161" s="22"/>
      <c r="T161" s="22">
        <v>9051</v>
      </c>
      <c r="U161" s="58"/>
    </row>
    <row r="162" spans="18:21" x14ac:dyDescent="0.3">
      <c r="R162" s="22" t="s">
        <v>201</v>
      </c>
      <c r="S162" s="22"/>
      <c r="T162" s="22">
        <v>938</v>
      </c>
      <c r="U162" s="58"/>
    </row>
    <row r="163" spans="18:21" x14ac:dyDescent="0.3">
      <c r="R163" s="22"/>
      <c r="S163" s="22"/>
      <c r="T163" s="22"/>
      <c r="U163" s="22"/>
    </row>
    <row r="164" spans="18:21" x14ac:dyDescent="0.3">
      <c r="R164" s="22" t="s">
        <v>202</v>
      </c>
      <c r="S164" s="22">
        <v>32937</v>
      </c>
      <c r="T164" s="22">
        <f>-SUM(T165:T168)</f>
        <v>-8032</v>
      </c>
      <c r="U164" s="22">
        <f>S164+T164</f>
        <v>24905</v>
      </c>
    </row>
    <row r="165" spans="18:21" x14ac:dyDescent="0.3">
      <c r="R165" s="22" t="s">
        <v>203</v>
      </c>
      <c r="S165" s="22"/>
      <c r="T165" s="22">
        <v>5716</v>
      </c>
      <c r="U165" s="58"/>
    </row>
    <row r="166" spans="18:21" x14ac:dyDescent="0.3">
      <c r="R166" s="22" t="s">
        <v>204</v>
      </c>
      <c r="S166" s="22"/>
      <c r="T166" s="22">
        <v>477</v>
      </c>
      <c r="U166" s="58"/>
    </row>
    <row r="167" spans="18:21" x14ac:dyDescent="0.3">
      <c r="R167" s="22" t="s">
        <v>205</v>
      </c>
      <c r="S167" s="22"/>
      <c r="T167" s="22">
        <v>1770</v>
      </c>
      <c r="U167" s="58"/>
    </row>
    <row r="168" spans="18:21" x14ac:dyDescent="0.3">
      <c r="R168" s="22" t="s">
        <v>206</v>
      </c>
      <c r="S168" s="22"/>
      <c r="T168" s="22">
        <v>69</v>
      </c>
      <c r="U168" s="58"/>
    </row>
    <row r="169" spans="18:21" x14ac:dyDescent="0.3">
      <c r="R169" s="22"/>
      <c r="S169" s="22"/>
      <c r="T169" s="22"/>
      <c r="U169" s="22"/>
    </row>
    <row r="170" spans="18:21" x14ac:dyDescent="0.3">
      <c r="R170" s="22" t="s">
        <v>207</v>
      </c>
      <c r="S170" s="22">
        <v>16383</v>
      </c>
      <c r="T170" s="22">
        <f>-SUM(T171:T175)</f>
        <v>-4493</v>
      </c>
      <c r="U170" s="22">
        <f>S170+T170</f>
        <v>11890</v>
      </c>
    </row>
    <row r="171" spans="18:21" x14ac:dyDescent="0.3">
      <c r="R171" s="22" t="s">
        <v>208</v>
      </c>
      <c r="S171" s="22"/>
      <c r="T171" s="22">
        <v>1910</v>
      </c>
      <c r="U171" s="58"/>
    </row>
    <row r="172" spans="18:21" x14ac:dyDescent="0.3">
      <c r="R172" s="62" t="s">
        <v>209</v>
      </c>
      <c r="S172" s="62"/>
      <c r="T172" s="62">
        <v>0</v>
      </c>
      <c r="U172" s="58"/>
    </row>
    <row r="173" spans="18:21" x14ac:dyDescent="0.3">
      <c r="R173" s="62" t="s">
        <v>210</v>
      </c>
      <c r="S173" s="62"/>
      <c r="T173" s="62">
        <v>0</v>
      </c>
      <c r="U173" s="58"/>
    </row>
    <row r="174" spans="18:21" x14ac:dyDescent="0.3">
      <c r="R174" s="22" t="s">
        <v>211</v>
      </c>
      <c r="S174" s="22"/>
      <c r="T174" s="22">
        <v>1655</v>
      </c>
      <c r="U174" s="58"/>
    </row>
    <row r="175" spans="18:21" x14ac:dyDescent="0.3">
      <c r="R175" s="22" t="s">
        <v>212</v>
      </c>
      <c r="S175" s="22"/>
      <c r="T175" s="22">
        <v>928</v>
      </c>
      <c r="U175" s="58"/>
    </row>
    <row r="176" spans="18:21" x14ac:dyDescent="0.3">
      <c r="R176" s="22"/>
      <c r="S176" s="22"/>
      <c r="T176" s="22"/>
      <c r="U176" s="22"/>
    </row>
    <row r="177" spans="18:21" x14ac:dyDescent="0.3">
      <c r="R177" s="22" t="s">
        <v>213</v>
      </c>
      <c r="S177" s="22">
        <v>4549</v>
      </c>
      <c r="T177" s="22">
        <f>-SUM(T178:T181)</f>
        <v>-3179</v>
      </c>
      <c r="U177" s="22">
        <f>S177+T177</f>
        <v>1370</v>
      </c>
    </row>
    <row r="178" spans="18:21" x14ac:dyDescent="0.3">
      <c r="R178" s="22" t="s">
        <v>214</v>
      </c>
      <c r="S178" s="22"/>
      <c r="T178" s="22">
        <v>2980</v>
      </c>
      <c r="U178" s="58"/>
    </row>
    <row r="179" spans="18:21" x14ac:dyDescent="0.3">
      <c r="R179" s="22" t="s">
        <v>215</v>
      </c>
      <c r="S179" s="22"/>
      <c r="T179" s="22">
        <v>56</v>
      </c>
      <c r="U179" s="58"/>
    </row>
    <row r="180" spans="18:21" x14ac:dyDescent="0.3">
      <c r="R180" s="22" t="s">
        <v>216</v>
      </c>
      <c r="S180" s="22"/>
      <c r="T180" s="22">
        <v>143</v>
      </c>
      <c r="U180" s="58"/>
    </row>
    <row r="181" spans="18:21" x14ac:dyDescent="0.3">
      <c r="R181" s="62" t="s">
        <v>217</v>
      </c>
      <c r="S181" s="62"/>
      <c r="T181" s="62">
        <v>0</v>
      </c>
      <c r="U181" s="58"/>
    </row>
    <row r="182" spans="18:21" x14ac:dyDescent="0.3">
      <c r="R182" s="22"/>
      <c r="S182" s="22"/>
      <c r="T182" s="22"/>
      <c r="U182" s="22"/>
    </row>
    <row r="183" spans="18:21" x14ac:dyDescent="0.3">
      <c r="R183" s="22" t="s">
        <v>218</v>
      </c>
      <c r="S183" s="22">
        <v>76569</v>
      </c>
      <c r="T183" s="22">
        <f>-SUM(T184:T187)</f>
        <v>-29668</v>
      </c>
      <c r="U183" s="22">
        <f>S183+T183</f>
        <v>46901</v>
      </c>
    </row>
    <row r="184" spans="18:21" x14ac:dyDescent="0.3">
      <c r="R184" s="22" t="s">
        <v>219</v>
      </c>
      <c r="S184" s="22"/>
      <c r="T184" s="22">
        <v>7269</v>
      </c>
      <c r="U184" s="58"/>
    </row>
    <row r="185" spans="18:21" x14ac:dyDescent="0.3">
      <c r="R185" s="22" t="s">
        <v>220</v>
      </c>
      <c r="S185" s="22"/>
      <c r="T185" s="22">
        <v>3904</v>
      </c>
      <c r="U185" s="58"/>
    </row>
    <row r="186" spans="18:21" x14ac:dyDescent="0.3">
      <c r="R186" s="22" t="s">
        <v>221</v>
      </c>
      <c r="S186" s="22"/>
      <c r="T186" s="22">
        <v>14835</v>
      </c>
      <c r="U186" s="58"/>
    </row>
    <row r="187" spans="18:21" x14ac:dyDescent="0.3">
      <c r="R187" s="22" t="s">
        <v>222</v>
      </c>
      <c r="S187" s="22"/>
      <c r="T187" s="22">
        <v>3660</v>
      </c>
      <c r="U187" s="22"/>
    </row>
    <row r="188" spans="18:21" x14ac:dyDescent="0.3">
      <c r="R188" s="22"/>
      <c r="S188" s="22"/>
      <c r="T188" s="22"/>
      <c r="U188" s="22"/>
    </row>
    <row r="189" spans="18:21" ht="16.2" thickBot="1" x14ac:dyDescent="0.35">
      <c r="R189" s="97" t="s">
        <v>16</v>
      </c>
      <c r="S189" s="97">
        <f>SUM(S11:S187)</f>
        <v>2059179</v>
      </c>
      <c r="T189" s="97">
        <f>T11+T20+T26+T30+T38+T44+T47+T54+T60+T69+T73+T77+T81+T88+T100+T104+T109+T112+T117+T123+T127+T134+T142+T147+T151+T155+T160+T164+T170+T177+T183</f>
        <v>-1332278</v>
      </c>
      <c r="U189" s="97">
        <f>SUM(U11:U187)</f>
        <v>727190</v>
      </c>
    </row>
    <row r="190" spans="18:21" ht="16.2" thickTop="1" x14ac:dyDescent="0.3"/>
  </sheetData>
  <mergeCells count="3">
    <mergeCell ref="E3:O3"/>
    <mergeCell ref="E4:O4"/>
    <mergeCell ref="E5:O5"/>
  </mergeCells>
  <printOptions horizontalCentered="1"/>
  <pageMargins left="0" right="0" top="0.22" bottom="0.22" header="0.75" footer="0.39"/>
  <pageSetup paperSize="5" scale="80" orientation="landscape" r:id="rId1"/>
  <headerFooter alignWithMargins="0">
    <oddFooter>&amp;LPage &amp;P of &amp;N&amp;R&amp;"Arial,Bold"&amp;D
&amp;T</oddFooter>
  </headerFooter>
  <rowBreaks count="1" manualBreakCount="1">
    <brk id="45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Counties-2022</vt:lpstr>
      <vt:lpstr>'Counties-2022'!Print_Area</vt:lpstr>
      <vt:lpstr>'Counties-2022'!Print_Titles</vt:lpstr>
      <vt:lpstr>'Counties-2022'!Print_Titles_MI</vt:lpstr>
      <vt:lpstr>'Counties-2022'!TITLE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Jolene Gonzales</dc:creator>
  <cp:lastModifiedBy>Jolene Gonzales</cp:lastModifiedBy>
  <dcterms:created xsi:type="dcterms:W3CDTF">2021-05-27T18:32:44Z</dcterms:created>
  <dcterms:modified xsi:type="dcterms:W3CDTF">2021-06-02T14:40:20Z</dcterms:modified>
</cp:coreProperties>
</file>