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Budget and Finance Bureau\Special Projects\Outstanding Debt Reports (AFIF)\Outstanding Debt 6-30-18\Website Files\"/>
    </mc:Choice>
  </mc:AlternateContent>
  <bookViews>
    <workbookView xWindow="0" yWindow="0" windowWidth="21570" windowHeight="11595"/>
  </bookViews>
  <sheets>
    <sheet name="Muni" sheetId="1" r:id="rId1"/>
  </sheets>
  <externalReferences>
    <externalReference r:id="rId2"/>
    <externalReference r:id="rId3"/>
    <externalReference r:id="rId4"/>
  </externalReferences>
  <definedNames>
    <definedName name="\0">[1]YC2002!#REF!</definedName>
    <definedName name="\2">[2]YC97!#REF!</definedName>
    <definedName name="\a">[1]YC2002!#REF!</definedName>
    <definedName name="\b">[1]YC2002!#REF!</definedName>
    <definedName name="\c">[1]YC2002!#REF!</definedName>
    <definedName name="\d">[1]YC2002!#REF!</definedName>
    <definedName name="\e">[1]YC2002!#REF!</definedName>
    <definedName name="\g">[1]YC2002!#REF!</definedName>
    <definedName name="\h">'[3]GO DEBT SUMMARY'!#REF!</definedName>
    <definedName name="\i">'[3]GO DEBT SUMMARY'!#REF!</definedName>
    <definedName name="\k">'[3]GO DEBT SUMMARY'!#REF!</definedName>
    <definedName name="\l">'[3]GO DEBT SUMMARY'!#REF!</definedName>
    <definedName name="\m">'[3]GO DEBT SUMMARY'!#REF!</definedName>
    <definedName name="\o">[1]YC2002!#REF!</definedName>
    <definedName name="\p">[1]YC2002!#REF!</definedName>
    <definedName name="\q">[1]YC2002!#REF!</definedName>
    <definedName name="\r">[1]YC2002!#REF!</definedName>
    <definedName name="\s">[1]YC2002!#REF!</definedName>
    <definedName name="\t">[1]YC2002!#REF!</definedName>
    <definedName name="\u">[1]YC2002!#REF!</definedName>
    <definedName name="\v">[1]YC2002!#REF!</definedName>
    <definedName name="\w">[1]YC2002!#REF!</definedName>
    <definedName name="\x">[1]YC2002!#REF!</definedName>
    <definedName name="\z">[1]YC2002!#REF!</definedName>
    <definedName name="__FORMULA">[1]YC2002!#REF!</definedName>
    <definedName name="_C">#REF!</definedName>
    <definedName name="A">#REF!</definedName>
    <definedName name="AL">[3]Taos!$N$5</definedName>
    <definedName name="B">#REF!</definedName>
    <definedName name="BYTV">[3]Taos!$Q$5</definedName>
    <definedName name="BYV">[3]Taos!$P$5</definedName>
    <definedName name="CR">[3]Taos!$L$5</definedName>
    <definedName name="G">[3]Taos!$U$5</definedName>
    <definedName name="HPCHOICE">[1]YC2002!#REF!</definedName>
    <definedName name="MACRO">[1]YC2002!#REF!</definedName>
    <definedName name="MAIN">[1]YC2002!#REF!</definedName>
    <definedName name="MAINPT">'[3]GO DEBT SUMMARY'!#REF!</definedName>
    <definedName name="MYCR">[3]Taos!$M$5</definedName>
    <definedName name="NC">[3]Taos!$S$5</definedName>
    <definedName name="PRINT">[1]YC2002!#REF!</definedName>
    <definedName name="_xlnm.Print_Area" localSheetId="0">Muni!$A$1:$J$118</definedName>
    <definedName name="_xlnm.Print_Area">#REF!</definedName>
    <definedName name="_xlnm.Print_Titles" localSheetId="0">Muni!$4:$9</definedName>
    <definedName name="_xlnm.Print_Titles">#REF!</definedName>
    <definedName name="PTE">[3]Taos!$R$5</definedName>
    <definedName name="SIDELABEL">'[3]GO DEBT SUMMARY'!#REF!</definedName>
    <definedName name="TNV">[3]Taos!$W$5</definedName>
    <definedName name="VIEW">[1]YC2002!#REF!</definedName>
    <definedName name="VM">[3]Taos!$T$5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6" i="1" l="1"/>
  <c r="K35" i="1" l="1"/>
  <c r="I76" i="1"/>
  <c r="K75" i="1"/>
  <c r="I11" i="1" l="1"/>
  <c r="D11" i="1"/>
  <c r="G11" i="1"/>
  <c r="C86" i="1" l="1"/>
  <c r="F50" i="1" l="1"/>
  <c r="I39" i="1" l="1"/>
  <c r="I117" i="1" s="1"/>
  <c r="H60" i="1" l="1"/>
  <c r="P30" i="1" l="1"/>
  <c r="K117" i="1" l="1"/>
  <c r="O117" i="1" l="1"/>
  <c r="P88" i="1"/>
  <c r="P63" i="1"/>
  <c r="P13" i="1"/>
  <c r="G117" i="1" l="1"/>
  <c r="F117" i="1"/>
  <c r="E117" i="1"/>
  <c r="C117" i="1"/>
  <c r="B117" i="1"/>
  <c r="H115" i="1"/>
  <c r="D115" i="1"/>
  <c r="H114" i="1"/>
  <c r="D114" i="1"/>
  <c r="H113" i="1"/>
  <c r="D113" i="1"/>
  <c r="H112" i="1"/>
  <c r="D112" i="1"/>
  <c r="H111" i="1"/>
  <c r="D111" i="1"/>
  <c r="H110" i="1"/>
  <c r="D110" i="1"/>
  <c r="H109" i="1"/>
  <c r="D109" i="1"/>
  <c r="H108" i="1"/>
  <c r="D108" i="1"/>
  <c r="H107" i="1"/>
  <c r="D107" i="1"/>
  <c r="H106" i="1"/>
  <c r="D106" i="1"/>
  <c r="H105" i="1"/>
  <c r="D105" i="1"/>
  <c r="H104" i="1"/>
  <c r="D104" i="1"/>
  <c r="H103" i="1"/>
  <c r="D103" i="1"/>
  <c r="H102" i="1"/>
  <c r="D102" i="1"/>
  <c r="H101" i="1"/>
  <c r="D101" i="1"/>
  <c r="J101" i="1" s="1"/>
  <c r="H100" i="1"/>
  <c r="D100" i="1"/>
  <c r="H99" i="1"/>
  <c r="D99" i="1"/>
  <c r="H98" i="1"/>
  <c r="D98" i="1"/>
  <c r="H97" i="1"/>
  <c r="D97" i="1"/>
  <c r="H96" i="1"/>
  <c r="D96" i="1"/>
  <c r="H95" i="1"/>
  <c r="D95" i="1"/>
  <c r="H94" i="1"/>
  <c r="D94" i="1"/>
  <c r="H93" i="1"/>
  <c r="D93" i="1"/>
  <c r="H92" i="1"/>
  <c r="D92" i="1"/>
  <c r="H91" i="1"/>
  <c r="D91" i="1"/>
  <c r="J91" i="1" s="1"/>
  <c r="H90" i="1"/>
  <c r="D90" i="1"/>
  <c r="H89" i="1"/>
  <c r="D89" i="1"/>
  <c r="H88" i="1"/>
  <c r="D88" i="1"/>
  <c r="H87" i="1"/>
  <c r="D87" i="1"/>
  <c r="J87" i="1" s="1"/>
  <c r="H86" i="1"/>
  <c r="D86" i="1"/>
  <c r="H85" i="1"/>
  <c r="D85" i="1"/>
  <c r="H84" i="1"/>
  <c r="D84" i="1"/>
  <c r="H83" i="1"/>
  <c r="D83" i="1"/>
  <c r="J83" i="1" s="1"/>
  <c r="H82" i="1"/>
  <c r="D82" i="1"/>
  <c r="H81" i="1"/>
  <c r="D81" i="1"/>
  <c r="H80" i="1"/>
  <c r="D80" i="1"/>
  <c r="H79" i="1"/>
  <c r="D79" i="1"/>
  <c r="H78" i="1"/>
  <c r="D78" i="1"/>
  <c r="H77" i="1"/>
  <c r="D77" i="1"/>
  <c r="H76" i="1"/>
  <c r="D76" i="1"/>
  <c r="H75" i="1"/>
  <c r="D75" i="1"/>
  <c r="J75" i="1" s="1"/>
  <c r="L75" i="1" s="1"/>
  <c r="M75" i="1" s="1"/>
  <c r="H74" i="1"/>
  <c r="D74" i="1"/>
  <c r="H73" i="1"/>
  <c r="D73" i="1"/>
  <c r="H72" i="1"/>
  <c r="D72" i="1"/>
  <c r="H71" i="1"/>
  <c r="D71" i="1"/>
  <c r="J71" i="1" s="1"/>
  <c r="H70" i="1"/>
  <c r="D70" i="1"/>
  <c r="H69" i="1"/>
  <c r="D69" i="1"/>
  <c r="H68" i="1"/>
  <c r="D68" i="1"/>
  <c r="H67" i="1"/>
  <c r="D67" i="1"/>
  <c r="H66" i="1"/>
  <c r="D66" i="1"/>
  <c r="H65" i="1"/>
  <c r="D65" i="1"/>
  <c r="H64" i="1"/>
  <c r="D64" i="1"/>
  <c r="H63" i="1"/>
  <c r="D63" i="1"/>
  <c r="H62" i="1"/>
  <c r="D62" i="1"/>
  <c r="H61" i="1"/>
  <c r="D61" i="1"/>
  <c r="D60" i="1"/>
  <c r="H59" i="1"/>
  <c r="D59" i="1"/>
  <c r="H58" i="1"/>
  <c r="D58" i="1"/>
  <c r="H57" i="1"/>
  <c r="D57" i="1"/>
  <c r="H56" i="1"/>
  <c r="D56" i="1"/>
  <c r="H55" i="1"/>
  <c r="D55" i="1"/>
  <c r="H54" i="1"/>
  <c r="D54" i="1"/>
  <c r="H53" i="1"/>
  <c r="D53" i="1"/>
  <c r="H52" i="1"/>
  <c r="D52" i="1"/>
  <c r="H51" i="1"/>
  <c r="D51" i="1"/>
  <c r="J51" i="1" s="1"/>
  <c r="H50" i="1"/>
  <c r="D50" i="1"/>
  <c r="H49" i="1"/>
  <c r="D49" i="1"/>
  <c r="H48" i="1"/>
  <c r="D48" i="1"/>
  <c r="H47" i="1"/>
  <c r="D47" i="1"/>
  <c r="J47" i="1" s="1"/>
  <c r="H46" i="1"/>
  <c r="D46" i="1"/>
  <c r="H45" i="1"/>
  <c r="D45" i="1"/>
  <c r="H44" i="1"/>
  <c r="D44" i="1"/>
  <c r="H43" i="1"/>
  <c r="D43" i="1"/>
  <c r="H42" i="1"/>
  <c r="D42" i="1"/>
  <c r="H41" i="1"/>
  <c r="D41" i="1"/>
  <c r="J41" i="1" s="1"/>
  <c r="H40" i="1"/>
  <c r="D40" i="1"/>
  <c r="H39" i="1"/>
  <c r="D39" i="1"/>
  <c r="J39" i="1" s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9" i="1"/>
  <c r="D29" i="1"/>
  <c r="H28" i="1"/>
  <c r="D28" i="1"/>
  <c r="J28" i="1" s="1"/>
  <c r="H27" i="1"/>
  <c r="D27" i="1"/>
  <c r="H26" i="1"/>
  <c r="D26" i="1"/>
  <c r="H25" i="1"/>
  <c r="D25" i="1"/>
  <c r="H24" i="1"/>
  <c r="D24" i="1"/>
  <c r="J24" i="1" s="1"/>
  <c r="H23" i="1"/>
  <c r="D23" i="1"/>
  <c r="H22" i="1"/>
  <c r="D22" i="1"/>
  <c r="H21" i="1"/>
  <c r="D21" i="1"/>
  <c r="H20" i="1"/>
  <c r="D20" i="1"/>
  <c r="H19" i="1"/>
  <c r="D19" i="1"/>
  <c r="H18" i="1"/>
  <c r="D18" i="1"/>
  <c r="J18" i="1" s="1"/>
  <c r="H17" i="1"/>
  <c r="D17" i="1"/>
  <c r="J17" i="1" s="1"/>
  <c r="H16" i="1"/>
  <c r="D16" i="1"/>
  <c r="J16" i="1" s="1"/>
  <c r="H15" i="1"/>
  <c r="J15" i="1" s="1"/>
  <c r="H14" i="1"/>
  <c r="D14" i="1"/>
  <c r="H13" i="1"/>
  <c r="D13" i="1"/>
  <c r="H12" i="1"/>
  <c r="D12" i="1"/>
  <c r="H11" i="1"/>
  <c r="J11" i="1" s="1"/>
  <c r="H10" i="1"/>
  <c r="D10" i="1"/>
  <c r="P16" i="1" l="1"/>
  <c r="L16" i="1"/>
  <c r="M16" i="1" s="1"/>
  <c r="L18" i="1"/>
  <c r="M18" i="1" s="1"/>
  <c r="P24" i="1"/>
  <c r="L24" i="1"/>
  <c r="M24" i="1" s="1"/>
  <c r="P28" i="1"/>
  <c r="L28" i="1"/>
  <c r="M28" i="1" s="1"/>
  <c r="P83" i="1"/>
  <c r="L83" i="1"/>
  <c r="M83" i="1" s="1"/>
  <c r="P87" i="1"/>
  <c r="M87" i="1"/>
  <c r="L87" i="1"/>
  <c r="P91" i="1"/>
  <c r="M91" i="1"/>
  <c r="L91" i="1"/>
  <c r="L17" i="1"/>
  <c r="M17" i="1" s="1"/>
  <c r="L39" i="1"/>
  <c r="M39" i="1" s="1"/>
  <c r="L41" i="1"/>
  <c r="M41" i="1" s="1"/>
  <c r="L47" i="1"/>
  <c r="M47" i="1" s="1"/>
  <c r="L51" i="1"/>
  <c r="M51" i="1" s="1"/>
  <c r="P15" i="1"/>
  <c r="L15" i="1"/>
  <c r="M15" i="1" s="1"/>
  <c r="J62" i="1"/>
  <c r="J66" i="1"/>
  <c r="P66" i="1" s="1"/>
  <c r="P101" i="1"/>
  <c r="L101" i="1"/>
  <c r="M101" i="1" s="1"/>
  <c r="P71" i="1"/>
  <c r="L71" i="1"/>
  <c r="M71" i="1" s="1"/>
  <c r="J32" i="1"/>
  <c r="L32" i="1" s="1"/>
  <c r="M32" i="1"/>
  <c r="J80" i="1"/>
  <c r="J36" i="1"/>
  <c r="P36" i="1" s="1"/>
  <c r="J97" i="1"/>
  <c r="J55" i="1"/>
  <c r="P51" i="1"/>
  <c r="P47" i="1"/>
  <c r="P41" i="1"/>
  <c r="J40" i="1"/>
  <c r="P40" i="1"/>
  <c r="P39" i="1"/>
  <c r="P18" i="1"/>
  <c r="P17" i="1"/>
  <c r="J14" i="1"/>
  <c r="J113" i="1"/>
  <c r="P75" i="1"/>
  <c r="J70" i="1"/>
  <c r="J67" i="1"/>
  <c r="J64" i="1"/>
  <c r="J13" i="1"/>
  <c r="J84" i="1"/>
  <c r="J100" i="1"/>
  <c r="J112" i="1"/>
  <c r="J27" i="1"/>
  <c r="J45" i="1"/>
  <c r="J57" i="1"/>
  <c r="J77" i="1"/>
  <c r="J95" i="1"/>
  <c r="J107" i="1"/>
  <c r="J12" i="1"/>
  <c r="J22" i="1"/>
  <c r="J38" i="1"/>
  <c r="J48" i="1"/>
  <c r="J86" i="1"/>
  <c r="J65" i="1"/>
  <c r="J73" i="1"/>
  <c r="J42" i="1"/>
  <c r="J46" i="1"/>
  <c r="J104" i="1"/>
  <c r="J81" i="1"/>
  <c r="J85" i="1"/>
  <c r="J89" i="1"/>
  <c r="J93" i="1"/>
  <c r="J21" i="1"/>
  <c r="J25" i="1"/>
  <c r="J44" i="1"/>
  <c r="J79" i="1"/>
  <c r="J102" i="1"/>
  <c r="J26" i="1"/>
  <c r="J30" i="1"/>
  <c r="J49" i="1"/>
  <c r="J72" i="1"/>
  <c r="J99" i="1"/>
  <c r="J103" i="1"/>
  <c r="J111" i="1"/>
  <c r="J115" i="1"/>
  <c r="J33" i="1"/>
  <c r="J52" i="1"/>
  <c r="J69" i="1"/>
  <c r="J88" i="1"/>
  <c r="J109" i="1"/>
  <c r="D117" i="1"/>
  <c r="J19" i="1"/>
  <c r="J37" i="1"/>
  <c r="J56" i="1"/>
  <c r="J60" i="1"/>
  <c r="J76" i="1"/>
  <c r="J92" i="1"/>
  <c r="J20" i="1"/>
  <c r="J23" i="1"/>
  <c r="J29" i="1"/>
  <c r="J31" i="1"/>
  <c r="J34" i="1"/>
  <c r="J43" i="1"/>
  <c r="J50" i="1"/>
  <c r="J53" i="1"/>
  <c r="J59" i="1"/>
  <c r="J61" i="1"/>
  <c r="J63" i="1"/>
  <c r="J68" i="1"/>
  <c r="J82" i="1"/>
  <c r="J96" i="1"/>
  <c r="J105" i="1"/>
  <c r="J108" i="1"/>
  <c r="J10" i="1"/>
  <c r="H117" i="1"/>
  <c r="J35" i="1"/>
  <c r="J90" i="1"/>
  <c r="J106" i="1"/>
  <c r="J54" i="1"/>
  <c r="J58" i="1"/>
  <c r="J74" i="1"/>
  <c r="J78" i="1"/>
  <c r="J98" i="1"/>
  <c r="J114" i="1"/>
  <c r="J94" i="1"/>
  <c r="J110" i="1"/>
  <c r="L68" i="1" l="1"/>
  <c r="M68" i="1" s="1"/>
  <c r="P31" i="1"/>
  <c r="L31" i="1"/>
  <c r="M31" i="1" s="1"/>
  <c r="P37" i="1"/>
  <c r="L37" i="1"/>
  <c r="M37" i="1" s="1"/>
  <c r="L88" i="1"/>
  <c r="M88" i="1" s="1"/>
  <c r="P72" i="1"/>
  <c r="L72" i="1"/>
  <c r="M72" i="1" s="1"/>
  <c r="L21" i="1"/>
  <c r="M21" i="1" s="1"/>
  <c r="P73" i="1"/>
  <c r="L73" i="1"/>
  <c r="M73" i="1" s="1"/>
  <c r="L27" i="1"/>
  <c r="M27" i="1" s="1"/>
  <c r="L55" i="1"/>
  <c r="M55" i="1" s="1"/>
  <c r="L58" i="1"/>
  <c r="M58" i="1" s="1"/>
  <c r="P105" i="1"/>
  <c r="L105" i="1"/>
  <c r="M105" i="1" s="1"/>
  <c r="L50" i="1"/>
  <c r="M50" i="1" s="1"/>
  <c r="P111" i="1"/>
  <c r="L111" i="1"/>
  <c r="M111" i="1" s="1"/>
  <c r="P79" i="1"/>
  <c r="L79" i="1"/>
  <c r="M79" i="1" s="1"/>
  <c r="P93" i="1"/>
  <c r="L93" i="1"/>
  <c r="M93" i="1" s="1"/>
  <c r="P104" i="1"/>
  <c r="M104" i="1"/>
  <c r="L104" i="1"/>
  <c r="P65" i="1"/>
  <c r="L65" i="1"/>
  <c r="M65" i="1" s="1"/>
  <c r="L22" i="1"/>
  <c r="M22" i="1" s="1"/>
  <c r="P112" i="1"/>
  <c r="M112" i="1"/>
  <c r="L112" i="1"/>
  <c r="P64" i="1"/>
  <c r="L64" i="1"/>
  <c r="M64" i="1" s="1"/>
  <c r="P113" i="1"/>
  <c r="L113" i="1"/>
  <c r="M113" i="1" s="1"/>
  <c r="M66" i="1"/>
  <c r="L66" i="1"/>
  <c r="P98" i="1"/>
  <c r="L98" i="1"/>
  <c r="M98" i="1" s="1"/>
  <c r="P54" i="1"/>
  <c r="M54" i="1"/>
  <c r="L54" i="1"/>
  <c r="P61" i="1"/>
  <c r="L61" i="1"/>
  <c r="M61" i="1" s="1"/>
  <c r="P52" i="1"/>
  <c r="L52" i="1"/>
  <c r="M52" i="1" s="1"/>
  <c r="P103" i="1"/>
  <c r="L103" i="1"/>
  <c r="M103" i="1" s="1"/>
  <c r="L30" i="1"/>
  <c r="M30" i="1" s="1"/>
  <c r="L44" i="1"/>
  <c r="M44" i="1" s="1"/>
  <c r="L46" i="1"/>
  <c r="M46" i="1" s="1"/>
  <c r="P12" i="1"/>
  <c r="L12" i="1"/>
  <c r="M12" i="1" s="1"/>
  <c r="L57" i="1"/>
  <c r="M57" i="1" s="1"/>
  <c r="P100" i="1"/>
  <c r="L100" i="1"/>
  <c r="M100" i="1" s="1"/>
  <c r="P67" i="1"/>
  <c r="M67" i="1"/>
  <c r="L67" i="1"/>
  <c r="P14" i="1"/>
  <c r="L14" i="1"/>
  <c r="M14" i="1" s="1"/>
  <c r="P97" i="1"/>
  <c r="L97" i="1"/>
  <c r="M97" i="1" s="1"/>
  <c r="P32" i="1"/>
  <c r="P62" i="1"/>
  <c r="L62" i="1"/>
  <c r="M62" i="1" s="1"/>
  <c r="P94" i="1"/>
  <c r="L94" i="1"/>
  <c r="M94" i="1" s="1"/>
  <c r="P90" i="1"/>
  <c r="M90" i="1"/>
  <c r="L90" i="1"/>
  <c r="P92" i="1"/>
  <c r="L92" i="1"/>
  <c r="M92" i="1" s="1"/>
  <c r="M115" i="1"/>
  <c r="L115" i="1"/>
  <c r="P102" i="1"/>
  <c r="L102" i="1"/>
  <c r="M102" i="1" s="1"/>
  <c r="P81" i="1"/>
  <c r="L81" i="1"/>
  <c r="M81" i="1" s="1"/>
  <c r="P38" i="1"/>
  <c r="L38" i="1"/>
  <c r="M38" i="1" s="1"/>
  <c r="P95" i="1"/>
  <c r="L95" i="1"/>
  <c r="M95" i="1" s="1"/>
  <c r="L13" i="1"/>
  <c r="M13" i="1" s="1"/>
  <c r="P114" i="1"/>
  <c r="L114" i="1"/>
  <c r="M114" i="1" s="1"/>
  <c r="P35" i="1"/>
  <c r="L35" i="1"/>
  <c r="M35" i="1" s="1"/>
  <c r="M63" i="1"/>
  <c r="L63" i="1"/>
  <c r="L29" i="1"/>
  <c r="M29" i="1" s="1"/>
  <c r="L19" i="1"/>
  <c r="M19" i="1" s="1"/>
  <c r="M49" i="1"/>
  <c r="L49" i="1"/>
  <c r="P96" i="1"/>
  <c r="L96" i="1"/>
  <c r="M96" i="1" s="1"/>
  <c r="M43" i="1"/>
  <c r="L43" i="1"/>
  <c r="L23" i="1"/>
  <c r="M23" i="1" s="1"/>
  <c r="L60" i="1"/>
  <c r="M60" i="1" s="1"/>
  <c r="P110" i="1"/>
  <c r="L110" i="1"/>
  <c r="M110" i="1" s="1"/>
  <c r="P78" i="1"/>
  <c r="L78" i="1"/>
  <c r="M78" i="1" s="1"/>
  <c r="P106" i="1"/>
  <c r="L106" i="1"/>
  <c r="M106" i="1" s="1"/>
  <c r="P10" i="1"/>
  <c r="L10" i="1"/>
  <c r="P82" i="1"/>
  <c r="L82" i="1"/>
  <c r="M82" i="1" s="1"/>
  <c r="P59" i="1"/>
  <c r="L59" i="1"/>
  <c r="M59" i="1" s="1"/>
  <c r="P34" i="1"/>
  <c r="L34" i="1"/>
  <c r="M34" i="1" s="1"/>
  <c r="L20" i="1"/>
  <c r="M20" i="1" s="1"/>
  <c r="L56" i="1"/>
  <c r="M56" i="1" s="1"/>
  <c r="P109" i="1"/>
  <c r="L109" i="1"/>
  <c r="M109" i="1" s="1"/>
  <c r="P33" i="1"/>
  <c r="L33" i="1"/>
  <c r="M33" i="1" s="1"/>
  <c r="P99" i="1"/>
  <c r="L99" i="1"/>
  <c r="M99" i="1" s="1"/>
  <c r="L26" i="1"/>
  <c r="M26" i="1" s="1"/>
  <c r="L25" i="1"/>
  <c r="M25" i="1" s="1"/>
  <c r="P85" i="1"/>
  <c r="L85" i="1"/>
  <c r="M85" i="1" s="1"/>
  <c r="P42" i="1"/>
  <c r="L42" i="1"/>
  <c r="M42" i="1" s="1"/>
  <c r="P48" i="1"/>
  <c r="M48" i="1"/>
  <c r="L48" i="1"/>
  <c r="L45" i="1"/>
  <c r="M45" i="1" s="1"/>
  <c r="P70" i="1"/>
  <c r="L70" i="1"/>
  <c r="M70" i="1" s="1"/>
  <c r="L40" i="1"/>
  <c r="M40" i="1" s="1"/>
  <c r="P55" i="1"/>
  <c r="P107" i="1"/>
  <c r="L107" i="1"/>
  <c r="M107" i="1" s="1"/>
  <c r="P77" i="1"/>
  <c r="L77" i="1"/>
  <c r="M77" i="1" s="1"/>
  <c r="P74" i="1"/>
  <c r="L74" i="1"/>
  <c r="M74" i="1" s="1"/>
  <c r="P69" i="1"/>
  <c r="L69" i="1"/>
  <c r="M69" i="1" s="1"/>
  <c r="P108" i="1"/>
  <c r="L108" i="1"/>
  <c r="M108" i="1" s="1"/>
  <c r="P89" i="1"/>
  <c r="L89" i="1"/>
  <c r="M89" i="1" s="1"/>
  <c r="P84" i="1"/>
  <c r="L84" i="1"/>
  <c r="M84" i="1" s="1"/>
  <c r="P76" i="1"/>
  <c r="L76" i="1"/>
  <c r="M76" i="1" s="1"/>
  <c r="P80" i="1"/>
  <c r="L80" i="1"/>
  <c r="M80" i="1" s="1"/>
  <c r="M10" i="1"/>
  <c r="L11" i="1"/>
  <c r="M11" i="1" s="1"/>
  <c r="P86" i="1"/>
  <c r="L86" i="1"/>
  <c r="M86" i="1" s="1"/>
  <c r="P53" i="1"/>
  <c r="L53" i="1"/>
  <c r="M53" i="1" s="1"/>
  <c r="L36" i="1"/>
  <c r="M36" i="1"/>
  <c r="P11" i="1"/>
  <c r="P68" i="1"/>
  <c r="P58" i="1"/>
  <c r="P57" i="1"/>
  <c r="P56" i="1"/>
  <c r="P50" i="1"/>
  <c r="P49" i="1"/>
  <c r="P46" i="1"/>
  <c r="P45" i="1"/>
  <c r="P44" i="1"/>
  <c r="P43" i="1"/>
  <c r="P29" i="1"/>
  <c r="P27" i="1"/>
  <c r="P26" i="1"/>
  <c r="P25" i="1"/>
  <c r="P23" i="1"/>
  <c r="P22" i="1"/>
  <c r="P21" i="1"/>
  <c r="P20" i="1"/>
  <c r="P19" i="1"/>
  <c r="P60" i="1"/>
  <c r="J117" i="1"/>
  <c r="P117" i="1" l="1"/>
  <c r="L117" i="1"/>
</calcChain>
</file>

<file path=xl/sharedStrings.xml><?xml version="1.0" encoding="utf-8"?>
<sst xmlns="http://schemas.openxmlformats.org/spreadsheetml/2006/main" count="129" uniqueCount="128">
  <si>
    <t>Department of Finance and Administration, Local Government Division, Budget and Finance Bureau</t>
  </si>
  <si>
    <t>SCHEDULE OF Muni OUTSTANDING DEBT</t>
  </si>
  <si>
    <t>General Obligation Bonds</t>
  </si>
  <si>
    <t>TOTAL</t>
  </si>
  <si>
    <t>R e v e n u e  B o n d s</t>
  </si>
  <si>
    <t>Other</t>
  </si>
  <si>
    <t>General Purpose</t>
  </si>
  <si>
    <t>Water &amp; Sewer</t>
  </si>
  <si>
    <t>GO Debt</t>
  </si>
  <si>
    <t>Gross Receipts Tax</t>
  </si>
  <si>
    <t>Utility</t>
  </si>
  <si>
    <t>Other
 (i.e Gas, 
Lodgers Tax)</t>
  </si>
  <si>
    <t>Revenue Bonds</t>
  </si>
  <si>
    <t>(BOF,NMFA,RUS loans,etc)</t>
  </si>
  <si>
    <t>Alamogordo</t>
  </si>
  <si>
    <t>Albuquerque</t>
  </si>
  <si>
    <t>Angel Fire</t>
  </si>
  <si>
    <t>Anthony</t>
  </si>
  <si>
    <t>Artesia</t>
  </si>
  <si>
    <t>Aztec</t>
  </si>
  <si>
    <t>Bayard</t>
  </si>
  <si>
    <t>Belen</t>
  </si>
  <si>
    <t>Bernalillo</t>
  </si>
  <si>
    <t>Bloomfield</t>
  </si>
  <si>
    <t>Bosque Farms</t>
  </si>
  <si>
    <t>Capitan</t>
  </si>
  <si>
    <t>Carlsbad</t>
  </si>
  <si>
    <t>Carrizozo</t>
  </si>
  <si>
    <t>Causey</t>
  </si>
  <si>
    <t>Chama</t>
  </si>
  <si>
    <t>Cimarron</t>
  </si>
  <si>
    <t>Clayton</t>
  </si>
  <si>
    <t>Cloudcroft</t>
  </si>
  <si>
    <t>Clovis</t>
  </si>
  <si>
    <t>Cochiti Lake</t>
  </si>
  <si>
    <t>Columbus</t>
  </si>
  <si>
    <t>Corona</t>
  </si>
  <si>
    <t>Corrales</t>
  </si>
  <si>
    <t>Cuba</t>
  </si>
  <si>
    <t>Deming</t>
  </si>
  <si>
    <t>Des Moines</t>
  </si>
  <si>
    <t>Dexter</t>
  </si>
  <si>
    <t>Dora</t>
  </si>
  <si>
    <t>Eagle Nest</t>
  </si>
  <si>
    <t>Edgewood</t>
  </si>
  <si>
    <t>Elephant Butte</t>
  </si>
  <si>
    <t>Elida</t>
  </si>
  <si>
    <t>Encino</t>
  </si>
  <si>
    <t>Espanola</t>
  </si>
  <si>
    <t>Estancia</t>
  </si>
  <si>
    <t>Eunice</t>
  </si>
  <si>
    <t>Farmington</t>
  </si>
  <si>
    <t>Floyd</t>
  </si>
  <si>
    <t>Folsom</t>
  </si>
  <si>
    <t>Fort Sumner</t>
  </si>
  <si>
    <t>Gallup</t>
  </si>
  <si>
    <t>Grady</t>
  </si>
  <si>
    <t>Grants</t>
  </si>
  <si>
    <t>Grenville</t>
  </si>
  <si>
    <t>Hagerman</t>
  </si>
  <si>
    <t>Hatch</t>
  </si>
  <si>
    <t>Hobbs</t>
  </si>
  <si>
    <t>Hope</t>
  </si>
  <si>
    <t>House</t>
  </si>
  <si>
    <t>Hurley</t>
  </si>
  <si>
    <t>Jal</t>
  </si>
  <si>
    <t>Jemez Springs</t>
  </si>
  <si>
    <t>Kirtland</t>
  </si>
  <si>
    <t>Lake Arthur</t>
  </si>
  <si>
    <t>Las Cruces</t>
  </si>
  <si>
    <t>Las Vegas</t>
  </si>
  <si>
    <t>Logan</t>
  </si>
  <si>
    <t>Lordsburg</t>
  </si>
  <si>
    <t>Los Lunas</t>
  </si>
  <si>
    <t>Los Ranchos de Albuquerque</t>
  </si>
  <si>
    <t>Loving</t>
  </si>
  <si>
    <t>Lovington</t>
  </si>
  <si>
    <t>Magdalena</t>
  </si>
  <si>
    <t>Maxwell</t>
  </si>
  <si>
    <t>Melrose</t>
  </si>
  <si>
    <t>Mesilla</t>
  </si>
  <si>
    <t>Milan</t>
  </si>
  <si>
    <t>Moriarty</t>
  </si>
  <si>
    <t>Mosquero</t>
  </si>
  <si>
    <t>Mountainair</t>
  </si>
  <si>
    <t>Pecos</t>
  </si>
  <si>
    <t>Peralta</t>
  </si>
  <si>
    <t>Portales</t>
  </si>
  <si>
    <t>Questa</t>
  </si>
  <si>
    <t>Raton</t>
  </si>
  <si>
    <t>Red River</t>
  </si>
  <si>
    <t>Reserve</t>
  </si>
  <si>
    <t>Rio Communities</t>
  </si>
  <si>
    <t>Rio Rancho</t>
  </si>
  <si>
    <t>Roswell</t>
  </si>
  <si>
    <t>Roy</t>
  </si>
  <si>
    <t>Ruidoso</t>
  </si>
  <si>
    <t>Ruidoso Downs</t>
  </si>
  <si>
    <t>San Jon</t>
  </si>
  <si>
    <t>Santa Clara</t>
  </si>
  <si>
    <t>Santa Fe</t>
  </si>
  <si>
    <t>Santa Rosa</t>
  </si>
  <si>
    <t>San Ysidro</t>
  </si>
  <si>
    <t>Silver City</t>
  </si>
  <si>
    <t>Socorro</t>
  </si>
  <si>
    <t>Springer</t>
  </si>
  <si>
    <t>Sunland Park</t>
  </si>
  <si>
    <t>Taos</t>
  </si>
  <si>
    <t>Taos Ski Valley</t>
  </si>
  <si>
    <t>Tatum</t>
  </si>
  <si>
    <t>Texico</t>
  </si>
  <si>
    <t>Tijeras</t>
  </si>
  <si>
    <t>Truth or Consequences</t>
  </si>
  <si>
    <t>Tucumcari</t>
  </si>
  <si>
    <t>Tularosa</t>
  </si>
  <si>
    <t>Vaughn</t>
  </si>
  <si>
    <t>Virden</t>
  </si>
  <si>
    <t>Wagon Mound</t>
  </si>
  <si>
    <t>Willard</t>
  </si>
  <si>
    <t>Williamsburg</t>
  </si>
  <si>
    <t>GRAND TOTAL</t>
  </si>
  <si>
    <t>Debt/capita</t>
  </si>
  <si>
    <t>2017 TOTAL DEBIT</t>
  </si>
  <si>
    <t>AS OF JUNE 30, 2018</t>
  </si>
  <si>
    <t>2018 TOTAL DEBT</t>
  </si>
  <si>
    <t>2018 vs 2017      $         VARIANCE</t>
  </si>
  <si>
    <t>2010  Decennial Census (only)</t>
  </si>
  <si>
    <t>2018 vs 2017      %         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</si>
</sst>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#,###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26CE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9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0" fillId="2" borderId="0" xfId="0" applyFill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4" borderId="0" xfId="0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38" fontId="0" fillId="0" borderId="0" xfId="0" applyNumberFormat="1"/>
    <xf numFmtId="38" fontId="0" fillId="6" borderId="0" xfId="0" applyNumberFormat="1" applyFill="1"/>
    <xf numFmtId="0" fontId="0" fillId="0" borderId="0" xfId="0" applyFill="1"/>
    <xf numFmtId="38" fontId="0" fillId="0" borderId="0" xfId="0" applyNumberFormat="1" applyFill="1"/>
    <xf numFmtId="3" fontId="0" fillId="0" borderId="0" xfId="0" applyNumberFormat="1" applyFill="1"/>
    <xf numFmtId="0" fontId="2" fillId="0" borderId="0" xfId="0" applyFont="1"/>
    <xf numFmtId="38" fontId="2" fillId="0" borderId="0" xfId="0" applyNumberFormat="1" applyFont="1"/>
    <xf numFmtId="3" fontId="0" fillId="0" borderId="0" xfId="0" applyNumberFormat="1"/>
    <xf numFmtId="164" fontId="1" fillId="0" borderId="0" xfId="0" applyNumberFormat="1" applyFont="1"/>
    <xf numFmtId="3" fontId="1" fillId="0" borderId="0" xfId="0" applyNumberFormat="1" applyFont="1" applyFill="1"/>
    <xf numFmtId="0" fontId="2" fillId="8" borderId="0" xfId="0" applyFont="1" applyFill="1" applyAlignment="1">
      <alignment horizontal="center" wrapText="1"/>
    </xf>
    <xf numFmtId="0" fontId="1" fillId="9" borderId="0" xfId="0" applyFont="1" applyFill="1" applyAlignment="1" applyProtection="1">
      <alignment horizontal="center" wrapText="1"/>
    </xf>
    <xf numFmtId="3" fontId="1" fillId="9" borderId="0" xfId="0" applyNumberFormat="1" applyFont="1" applyFill="1" applyAlignment="1">
      <alignment horizontal="center"/>
    </xf>
    <xf numFmtId="38" fontId="0" fillId="10" borderId="0" xfId="0" applyNumberFormat="1" applyFill="1"/>
    <xf numFmtId="0" fontId="0" fillId="0" borderId="0" xfId="0" applyFill="1" applyAlignment="1">
      <alignment horizontal="center"/>
    </xf>
    <xf numFmtId="9" fontId="0" fillId="0" borderId="0" xfId="1" applyFont="1" applyFill="1" applyAlignment="1">
      <alignment horizontal="center"/>
    </xf>
    <xf numFmtId="38" fontId="0" fillId="0" borderId="0" xfId="0" applyNumberFormat="1" applyFill="1" applyAlignment="1">
      <alignment horizontal="center"/>
    </xf>
    <xf numFmtId="38" fontId="0" fillId="7" borderId="0" xfId="0" applyNumberFormat="1" applyFill="1"/>
    <xf numFmtId="38" fontId="2" fillId="11" borderId="0" xfId="0" applyNumberFormat="1" applyFont="1" applyFill="1"/>
    <xf numFmtId="0" fontId="2" fillId="11" borderId="0" xfId="0" applyFont="1" applyFill="1" applyAlignment="1">
      <alignment horizontal="center"/>
    </xf>
    <xf numFmtId="0" fontId="2" fillId="11" borderId="0" xfId="0" applyFont="1" applyFill="1"/>
    <xf numFmtId="3" fontId="2" fillId="11" borderId="0" xfId="0" applyNumberFormat="1" applyFont="1" applyFill="1"/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state.nm.us/Property%20Tax/2007%20Property%20Tax%20Database/School%20Taxes%20VALUE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state.nm.us/ASSESSED/ASSESS9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MB\PROPERTY%20TAXES\2009%20Tax%20Rates\2009%20PROPERTY%20TAX%20WORKBO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C2002"/>
      <sheetName val="TAX BURDEN"/>
      <sheetName val="TAX BURDEN (for DFA)"/>
      <sheetName val="DEBTLEVY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C97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Input"/>
      <sheetName val="GO DEBT SUMMARY"/>
      <sheetName val="Hospital Mills"/>
      <sheetName val="Special Districts"/>
      <sheetName val="PED"/>
      <sheetName val="HED"/>
      <sheetName val="Debt Service Rate Setting"/>
      <sheetName val="Bernalillo"/>
      <sheetName val="Catron"/>
      <sheetName val="Chaves"/>
      <sheetName val="Cibola"/>
      <sheetName val="Colfax"/>
      <sheetName val="Curry"/>
      <sheetName val="DeBaca"/>
      <sheetName val="Dona Ana"/>
      <sheetName val="Eddy"/>
      <sheetName val="Grant"/>
      <sheetName val="Guadalupe"/>
      <sheetName val="Harding"/>
      <sheetName val="Hidalgo"/>
      <sheetName val="Lea"/>
      <sheetName val="Lincoln"/>
      <sheetName val="Los Alamos"/>
      <sheetName val="Luna"/>
      <sheetName val="McKinley"/>
      <sheetName val="Mora"/>
      <sheetName val="Otero"/>
      <sheetName val="Quay"/>
      <sheetName val="Rio Arriba"/>
      <sheetName val="Roosevelt"/>
      <sheetName val="San Juan"/>
      <sheetName val="San Miguel"/>
      <sheetName val="Sandoval"/>
      <sheetName val="Santa Fe"/>
      <sheetName val="Sierra"/>
      <sheetName val="Socorro"/>
      <sheetName val="Taos"/>
      <sheetName val="Torrance"/>
      <sheetName val="Union"/>
      <sheetName val="Valencia"/>
      <sheetName val="Summary"/>
      <sheetName val="CHANGE LO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5">
          <cell r="L5">
            <v>5.1650936196904746</v>
          </cell>
          <cell r="M5">
            <v>11.85</v>
          </cell>
          <cell r="N5">
            <v>11.85</v>
          </cell>
          <cell r="P5">
            <v>715975845</v>
          </cell>
          <cell r="Q5">
            <v>5.078E-3</v>
          </cell>
          <cell r="R5">
            <v>3635725.3409100003</v>
          </cell>
          <cell r="S5">
            <v>35141211</v>
          </cell>
          <cell r="T5">
            <v>22529846</v>
          </cell>
          <cell r="U5">
            <v>1.09908155944842</v>
          </cell>
          <cell r="W5">
            <v>773646902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17"/>
  <sheetViews>
    <sheetView tabSelected="1" zoomScale="120" zoomScaleNormal="120" workbookViewId="0">
      <pane xSplit="1" ySplit="8" topLeftCell="B9" activePane="bottomRight" state="frozen"/>
      <selection activeCell="E56" sqref="E56"/>
      <selection pane="topRight" activeCell="E56" sqref="E56"/>
      <selection pane="bottomLeft" activeCell="E56" sqref="E56"/>
      <selection pane="bottomRight" activeCell="A2" sqref="A1:A1048576"/>
    </sheetView>
  </sheetViews>
  <sheetFormatPr defaultRowHeight="12.75" x14ac:dyDescent="0.2"/>
  <cols>
    <col min="1" max="1" width="26" customWidth="1"/>
    <col min="2" max="9" width="13" customWidth="1"/>
    <col min="10" max="10" width="15.28515625" customWidth="1"/>
    <col min="11" max="12" width="15.28515625" style="8" customWidth="1"/>
    <col min="13" max="13" width="15.28515625" style="20" customWidth="1"/>
    <col min="14" max="14" width="2.28515625" customWidth="1"/>
    <col min="15" max="16" width="14.140625" customWidth="1"/>
  </cols>
  <sheetData>
    <row r="1" spans="1:16" x14ac:dyDescent="0.2">
      <c r="A1" s="28" t="s">
        <v>0</v>
      </c>
      <c r="B1" s="28"/>
      <c r="C1" s="28"/>
      <c r="D1" s="28"/>
      <c r="E1" s="28"/>
      <c r="F1" s="28"/>
    </row>
    <row r="4" spans="1:16" x14ac:dyDescent="0.2">
      <c r="A4" s="1" t="s">
        <v>1</v>
      </c>
      <c r="J4" s="6"/>
      <c r="K4" s="24"/>
      <c r="L4" s="24"/>
      <c r="M4" s="25"/>
      <c r="N4" s="26"/>
      <c r="O4" s="26"/>
      <c r="P4" s="26"/>
    </row>
    <row r="5" spans="1:16" x14ac:dyDescent="0.2">
      <c r="A5" s="1" t="s">
        <v>123</v>
      </c>
      <c r="K5" s="27"/>
      <c r="L5" s="26"/>
      <c r="M5" s="25"/>
      <c r="N5" s="26"/>
      <c r="O5" s="26"/>
      <c r="P5" s="26"/>
    </row>
    <row r="7" spans="1:16" ht="38.25" x14ac:dyDescent="0.2">
      <c r="B7" s="2" t="s">
        <v>2</v>
      </c>
      <c r="D7" s="2" t="s">
        <v>3</v>
      </c>
      <c r="E7" s="3" t="s">
        <v>4</v>
      </c>
      <c r="H7" s="3" t="s">
        <v>3</v>
      </c>
      <c r="I7" s="4" t="s">
        <v>5</v>
      </c>
    </row>
    <row r="8" spans="1:16" ht="48.6" customHeight="1" x14ac:dyDescent="0.2">
      <c r="B8" s="2" t="s">
        <v>6</v>
      </c>
      <c r="C8" s="2" t="s">
        <v>7</v>
      </c>
      <c r="D8" s="2" t="s">
        <v>8</v>
      </c>
      <c r="E8" s="3" t="s">
        <v>9</v>
      </c>
      <c r="F8" s="3" t="s">
        <v>10</v>
      </c>
      <c r="G8" s="3" t="s">
        <v>11</v>
      </c>
      <c r="H8" s="3" t="s">
        <v>12</v>
      </c>
      <c r="I8" s="4" t="s">
        <v>13</v>
      </c>
      <c r="J8" s="5" t="s">
        <v>124</v>
      </c>
      <c r="K8" s="16" t="s">
        <v>122</v>
      </c>
      <c r="L8" s="16" t="s">
        <v>125</v>
      </c>
      <c r="M8" s="16" t="s">
        <v>127</v>
      </c>
      <c r="O8" s="17" t="s">
        <v>126</v>
      </c>
      <c r="P8" s="18" t="s">
        <v>121</v>
      </c>
    </row>
    <row r="10" spans="1:16" x14ac:dyDescent="0.2">
      <c r="A10" t="s">
        <v>14</v>
      </c>
      <c r="B10" s="6">
        <v>15963400</v>
      </c>
      <c r="C10" s="6">
        <v>380000</v>
      </c>
      <c r="D10" s="7">
        <f t="shared" ref="D10:D73" si="0">B10+C10</f>
        <v>16343400</v>
      </c>
      <c r="E10" s="6">
        <v>0</v>
      </c>
      <c r="F10" s="6">
        <v>0</v>
      </c>
      <c r="G10" s="6">
        <v>0</v>
      </c>
      <c r="H10" s="7">
        <f t="shared" ref="H10:H73" si="1">E10+F10+G10</f>
        <v>0</v>
      </c>
      <c r="I10" s="6">
        <v>43524309</v>
      </c>
      <c r="J10" s="7">
        <f t="shared" ref="J10:J73" si="2">D10+H10+I10</f>
        <v>59867709</v>
      </c>
      <c r="K10" s="19">
        <v>63934793</v>
      </c>
      <c r="L10" s="9">
        <f>J10-K10</f>
        <v>-4067084</v>
      </c>
      <c r="M10" s="21">
        <f>IF(J10=0,"n/a", L10/J10)</f>
        <v>-6.7934518757014742E-2</v>
      </c>
      <c r="O10" s="13">
        <v>30403</v>
      </c>
      <c r="P10" s="10">
        <f>ROUND(IF(O10=0,0,(J10/O10)),0)</f>
        <v>1969</v>
      </c>
    </row>
    <row r="11" spans="1:16" x14ac:dyDescent="0.2">
      <c r="A11" s="8" t="s">
        <v>15</v>
      </c>
      <c r="B11" s="9">
        <v>359605000</v>
      </c>
      <c r="C11" s="9">
        <v>29616000</v>
      </c>
      <c r="D11" s="7">
        <f t="shared" si="0"/>
        <v>389221000</v>
      </c>
      <c r="E11" s="9">
        <v>149640000</v>
      </c>
      <c r="F11" s="9">
        <v>0</v>
      </c>
      <c r="G11" s="9">
        <f>104625000+13795000</f>
        <v>118420000</v>
      </c>
      <c r="H11" s="7">
        <f>E11+F11+G11</f>
        <v>268060000</v>
      </c>
      <c r="I11" s="9">
        <f>1026570+17170679</f>
        <v>18197249</v>
      </c>
      <c r="J11" s="7">
        <f>D11+H11+I11</f>
        <v>675478249</v>
      </c>
      <c r="K11" s="19">
        <v>662879000</v>
      </c>
      <c r="L11" s="9">
        <f t="shared" ref="L11:L74" si="3">J11-K11</f>
        <v>12599249</v>
      </c>
      <c r="M11" s="21">
        <f t="shared" ref="M11:M74" si="4">IF(J11=0,"n/a", L11/J11)</f>
        <v>1.8652338574413518E-2</v>
      </c>
      <c r="O11" s="13">
        <v>545852</v>
      </c>
      <c r="P11" s="10">
        <f>ROUND(IF(O11=0,0,(J11/O11)),0)</f>
        <v>1237</v>
      </c>
    </row>
    <row r="12" spans="1:16" x14ac:dyDescent="0.2">
      <c r="A12" t="s">
        <v>16</v>
      </c>
      <c r="B12" s="9">
        <v>2350000</v>
      </c>
      <c r="C12" s="9">
        <v>0</v>
      </c>
      <c r="D12" s="7">
        <f t="shared" si="0"/>
        <v>2350000</v>
      </c>
      <c r="E12" s="9">
        <v>0</v>
      </c>
      <c r="F12" s="9">
        <v>8304143</v>
      </c>
      <c r="G12" s="9">
        <v>528000</v>
      </c>
      <c r="H12" s="7">
        <f t="shared" si="1"/>
        <v>8832143</v>
      </c>
      <c r="I12" s="9">
        <v>3025060</v>
      </c>
      <c r="J12" s="7">
        <f t="shared" si="2"/>
        <v>14207203</v>
      </c>
      <c r="K12" s="19">
        <v>14420508</v>
      </c>
      <c r="L12" s="9">
        <f t="shared" si="3"/>
        <v>-213305</v>
      </c>
      <c r="M12" s="21">
        <f t="shared" si="4"/>
        <v>-1.501386303834752E-2</v>
      </c>
      <c r="O12" s="13">
        <v>1216</v>
      </c>
      <c r="P12" s="10">
        <f>ROUND(IF(O12=0,0,(J12/O12)),0)</f>
        <v>11684</v>
      </c>
    </row>
    <row r="13" spans="1:16" x14ac:dyDescent="0.2">
      <c r="A13" t="s">
        <v>17</v>
      </c>
      <c r="B13" s="9">
        <v>0</v>
      </c>
      <c r="C13" s="9">
        <v>0</v>
      </c>
      <c r="D13" s="7">
        <f t="shared" si="0"/>
        <v>0</v>
      </c>
      <c r="E13" s="9">
        <v>0</v>
      </c>
      <c r="F13" s="9">
        <v>0</v>
      </c>
      <c r="G13" s="9">
        <v>0</v>
      </c>
      <c r="H13" s="7">
        <f t="shared" si="1"/>
        <v>0</v>
      </c>
      <c r="I13" s="9">
        <v>1760199</v>
      </c>
      <c r="J13" s="7">
        <f t="shared" si="2"/>
        <v>1760199</v>
      </c>
      <c r="K13" s="19">
        <v>1856090</v>
      </c>
      <c r="L13" s="9">
        <f t="shared" si="3"/>
        <v>-95891</v>
      </c>
      <c r="M13" s="21">
        <f t="shared" si="4"/>
        <v>-5.4477363070880053E-2</v>
      </c>
      <c r="O13" s="13">
        <v>0</v>
      </c>
      <c r="P13" s="10">
        <f>ROUND(IF(O13=0,0,(J13/O13)),0)</f>
        <v>0</v>
      </c>
    </row>
    <row r="14" spans="1:16" x14ac:dyDescent="0.2">
      <c r="A14" t="s">
        <v>18</v>
      </c>
      <c r="B14" s="9">
        <v>0</v>
      </c>
      <c r="C14" s="9">
        <v>0</v>
      </c>
      <c r="D14" s="7">
        <f t="shared" si="0"/>
        <v>0</v>
      </c>
      <c r="E14" s="9">
        <v>19070000</v>
      </c>
      <c r="F14" s="9">
        <v>8410000</v>
      </c>
      <c r="G14" s="9">
        <v>0</v>
      </c>
      <c r="H14" s="7">
        <f t="shared" si="1"/>
        <v>27480000</v>
      </c>
      <c r="I14" s="9">
        <v>0</v>
      </c>
      <c r="J14" s="7">
        <f t="shared" si="2"/>
        <v>27480000</v>
      </c>
      <c r="K14" s="19">
        <v>0</v>
      </c>
      <c r="L14" s="9">
        <f t="shared" si="3"/>
        <v>27480000</v>
      </c>
      <c r="M14" s="21">
        <f t="shared" si="4"/>
        <v>1</v>
      </c>
      <c r="O14" s="13">
        <v>11301</v>
      </c>
      <c r="P14" s="10">
        <f>ROUND(IF(O14=0,0,(J14/O14)),0)</f>
        <v>2432</v>
      </c>
    </row>
    <row r="15" spans="1:16" x14ac:dyDescent="0.2">
      <c r="A15" t="s">
        <v>19</v>
      </c>
      <c r="B15" s="6">
        <v>0</v>
      </c>
      <c r="C15" s="6">
        <v>0</v>
      </c>
      <c r="D15" s="7">
        <v>0</v>
      </c>
      <c r="E15" s="6">
        <v>3057671</v>
      </c>
      <c r="F15" s="6">
        <v>6291587</v>
      </c>
      <c r="G15" s="6"/>
      <c r="H15" s="7">
        <f t="shared" si="1"/>
        <v>9349258</v>
      </c>
      <c r="I15" s="6">
        <v>104781</v>
      </c>
      <c r="J15" s="7">
        <f t="shared" si="2"/>
        <v>9454039</v>
      </c>
      <c r="K15" s="19">
        <v>10678432</v>
      </c>
      <c r="L15" s="9">
        <f t="shared" si="3"/>
        <v>-1224393</v>
      </c>
      <c r="M15" s="21">
        <f t="shared" si="4"/>
        <v>-0.12951004327356805</v>
      </c>
      <c r="O15" s="13">
        <v>6763</v>
      </c>
      <c r="P15" s="10">
        <f>ROUND(IF(O15=0,0,(J15/O15)),0)</f>
        <v>1398</v>
      </c>
    </row>
    <row r="16" spans="1:16" x14ac:dyDescent="0.2">
      <c r="A16" t="s">
        <v>20</v>
      </c>
      <c r="B16" s="6">
        <v>0</v>
      </c>
      <c r="C16" s="6">
        <v>0</v>
      </c>
      <c r="D16" s="7">
        <f t="shared" si="0"/>
        <v>0</v>
      </c>
      <c r="E16" s="6">
        <v>489722</v>
      </c>
      <c r="F16" s="6">
        <v>0</v>
      </c>
      <c r="G16" s="6">
        <v>0</v>
      </c>
      <c r="H16" s="7">
        <f t="shared" si="1"/>
        <v>489722</v>
      </c>
      <c r="I16" s="6">
        <v>1088548</v>
      </c>
      <c r="J16" s="7">
        <f t="shared" si="2"/>
        <v>1578270</v>
      </c>
      <c r="K16" s="19">
        <v>1645882</v>
      </c>
      <c r="L16" s="9">
        <f t="shared" si="3"/>
        <v>-67612</v>
      </c>
      <c r="M16" s="21">
        <f t="shared" si="4"/>
        <v>-4.283931139792304E-2</v>
      </c>
      <c r="O16" s="13">
        <v>2328</v>
      </c>
      <c r="P16" s="10">
        <f>ROUND(IF(O16=0,0,(J16/O16)),0)</f>
        <v>678</v>
      </c>
    </row>
    <row r="17" spans="1:16" x14ac:dyDescent="0.2">
      <c r="A17" t="s">
        <v>21</v>
      </c>
      <c r="B17" s="6">
        <v>4890000</v>
      </c>
      <c r="C17" s="6">
        <v>0</v>
      </c>
      <c r="D17" s="7">
        <f t="shared" si="0"/>
        <v>4890000</v>
      </c>
      <c r="E17" s="6">
        <v>5700000</v>
      </c>
      <c r="F17" s="6">
        <v>0</v>
      </c>
      <c r="G17" s="6">
        <v>0</v>
      </c>
      <c r="H17" s="7">
        <f t="shared" si="1"/>
        <v>5700000</v>
      </c>
      <c r="I17" s="6">
        <v>5580826</v>
      </c>
      <c r="J17" s="7">
        <f t="shared" si="2"/>
        <v>16170826</v>
      </c>
      <c r="K17" s="19">
        <v>17675031</v>
      </c>
      <c r="L17" s="9">
        <f t="shared" si="3"/>
        <v>-1504205</v>
      </c>
      <c r="M17" s="21">
        <f t="shared" si="4"/>
        <v>-9.3019676298539106E-2</v>
      </c>
      <c r="O17" s="13">
        <v>7269</v>
      </c>
      <c r="P17" s="10">
        <f>ROUND(IF(O17=0,0,(J17/O17)),0)</f>
        <v>2225</v>
      </c>
    </row>
    <row r="18" spans="1:16" x14ac:dyDescent="0.2">
      <c r="A18" t="s">
        <v>22</v>
      </c>
      <c r="B18" s="6">
        <v>0</v>
      </c>
      <c r="C18" s="6">
        <v>0</v>
      </c>
      <c r="D18" s="7">
        <f t="shared" si="0"/>
        <v>0</v>
      </c>
      <c r="E18" s="6">
        <v>2230000</v>
      </c>
      <c r="F18" s="6">
        <v>6323648</v>
      </c>
      <c r="G18" s="6">
        <v>0</v>
      </c>
      <c r="H18" s="7">
        <f t="shared" si="1"/>
        <v>8553648</v>
      </c>
      <c r="I18" s="6">
        <v>182180</v>
      </c>
      <c r="J18" s="7">
        <f t="shared" si="2"/>
        <v>8735828</v>
      </c>
      <c r="K18" s="19">
        <v>9868559</v>
      </c>
      <c r="L18" s="9">
        <f t="shared" si="3"/>
        <v>-1132731</v>
      </c>
      <c r="M18" s="21">
        <f t="shared" si="4"/>
        <v>-0.1296649842464847</v>
      </c>
      <c r="O18" s="13">
        <v>8320</v>
      </c>
      <c r="P18" s="10">
        <f>ROUND(IF(O18=0,0,(J18/O18)),0)</f>
        <v>1050</v>
      </c>
    </row>
    <row r="19" spans="1:16" x14ac:dyDescent="0.2">
      <c r="A19" t="s">
        <v>23</v>
      </c>
      <c r="B19" s="6">
        <v>390000</v>
      </c>
      <c r="C19" s="6">
        <v>0</v>
      </c>
      <c r="D19" s="7">
        <f t="shared" si="0"/>
        <v>390000</v>
      </c>
      <c r="E19" s="6">
        <v>0</v>
      </c>
      <c r="F19" s="6">
        <v>28912</v>
      </c>
      <c r="G19" s="6">
        <v>0</v>
      </c>
      <c r="H19" s="7">
        <f t="shared" si="1"/>
        <v>28912</v>
      </c>
      <c r="I19" s="6">
        <v>15602675</v>
      </c>
      <c r="J19" s="7">
        <f t="shared" si="2"/>
        <v>16021587</v>
      </c>
      <c r="K19" s="19">
        <v>17343154</v>
      </c>
      <c r="L19" s="9">
        <f t="shared" si="3"/>
        <v>-1321567</v>
      </c>
      <c r="M19" s="21">
        <f t="shared" si="4"/>
        <v>-8.2486647546213737E-2</v>
      </c>
      <c r="O19" s="13">
        <v>8112</v>
      </c>
      <c r="P19" s="10">
        <f>ROUND(IF(O19=0,0,(J19/O19)),0)</f>
        <v>1975</v>
      </c>
    </row>
    <row r="20" spans="1:16" x14ac:dyDescent="0.2">
      <c r="A20" t="s">
        <v>24</v>
      </c>
      <c r="B20" s="6">
        <v>0</v>
      </c>
      <c r="C20" s="6">
        <v>0</v>
      </c>
      <c r="D20" s="7">
        <f t="shared" si="0"/>
        <v>0</v>
      </c>
      <c r="E20" s="6">
        <v>0</v>
      </c>
      <c r="F20" s="6">
        <v>0</v>
      </c>
      <c r="G20" s="6">
        <v>0</v>
      </c>
      <c r="H20" s="7">
        <f t="shared" si="1"/>
        <v>0</v>
      </c>
      <c r="I20" s="6">
        <v>1421255</v>
      </c>
      <c r="J20" s="7">
        <f t="shared" si="2"/>
        <v>1421255</v>
      </c>
      <c r="K20" s="19">
        <v>1477073</v>
      </c>
      <c r="L20" s="9">
        <f t="shared" si="3"/>
        <v>-55818</v>
      </c>
      <c r="M20" s="21">
        <f t="shared" si="4"/>
        <v>-3.9273740461774981E-2</v>
      </c>
      <c r="O20" s="13">
        <v>3904</v>
      </c>
      <c r="P20" s="10">
        <f>ROUND(IF(O20=0,0,(J20/O20)),0)</f>
        <v>364</v>
      </c>
    </row>
    <row r="21" spans="1:16" x14ac:dyDescent="0.2">
      <c r="A21" t="s">
        <v>25</v>
      </c>
      <c r="B21" s="6">
        <v>0</v>
      </c>
      <c r="C21" s="6">
        <v>547086</v>
      </c>
      <c r="D21" s="7">
        <f t="shared" si="0"/>
        <v>547086</v>
      </c>
      <c r="E21" s="6">
        <v>0</v>
      </c>
      <c r="F21" s="6">
        <v>0</v>
      </c>
      <c r="G21" s="6">
        <v>0</v>
      </c>
      <c r="H21" s="7">
        <f t="shared" si="1"/>
        <v>0</v>
      </c>
      <c r="I21" s="6">
        <v>240562</v>
      </c>
      <c r="J21" s="7">
        <f t="shared" si="2"/>
        <v>787648</v>
      </c>
      <c r="K21" s="19">
        <v>855576</v>
      </c>
      <c r="L21" s="9">
        <f t="shared" si="3"/>
        <v>-67928</v>
      </c>
      <c r="M21" s="21">
        <f t="shared" si="4"/>
        <v>-8.6241569838303403E-2</v>
      </c>
      <c r="O21" s="13">
        <v>1489</v>
      </c>
      <c r="P21" s="10">
        <f>ROUND(IF(O21=0,0,(J21/O21)),0)</f>
        <v>529</v>
      </c>
    </row>
    <row r="22" spans="1:16" x14ac:dyDescent="0.2">
      <c r="A22" t="s">
        <v>26</v>
      </c>
      <c r="B22" s="6">
        <v>0</v>
      </c>
      <c r="C22" s="6">
        <v>0</v>
      </c>
      <c r="D22" s="7">
        <f t="shared" si="0"/>
        <v>0</v>
      </c>
      <c r="E22" s="6">
        <v>4145000</v>
      </c>
      <c r="F22" s="6">
        <v>13645000</v>
      </c>
      <c r="G22" s="6">
        <v>0</v>
      </c>
      <c r="H22" s="7">
        <f t="shared" si="1"/>
        <v>17790000</v>
      </c>
      <c r="I22" s="6">
        <v>41911923</v>
      </c>
      <c r="J22" s="7">
        <f t="shared" si="2"/>
        <v>59701923</v>
      </c>
      <c r="K22" s="19">
        <v>61143515</v>
      </c>
      <c r="L22" s="9">
        <f t="shared" si="3"/>
        <v>-1441592</v>
      </c>
      <c r="M22" s="21">
        <f t="shared" si="4"/>
        <v>-2.4146491897756795E-2</v>
      </c>
      <c r="O22" s="13">
        <v>26138</v>
      </c>
      <c r="P22" s="10">
        <f>ROUND(IF(O22=0,0,(J22/O22)),0)</f>
        <v>2284</v>
      </c>
    </row>
    <row r="23" spans="1:16" x14ac:dyDescent="0.2">
      <c r="A23" t="s">
        <v>27</v>
      </c>
      <c r="B23" s="6">
        <v>0</v>
      </c>
      <c r="C23" s="6">
        <v>0</v>
      </c>
      <c r="D23" s="7">
        <f t="shared" si="0"/>
        <v>0</v>
      </c>
      <c r="E23" s="6">
        <v>0</v>
      </c>
      <c r="F23" s="6">
        <v>0</v>
      </c>
      <c r="G23" s="6">
        <v>0</v>
      </c>
      <c r="H23" s="7">
        <f t="shared" si="1"/>
        <v>0</v>
      </c>
      <c r="I23" s="6">
        <v>697830</v>
      </c>
      <c r="J23" s="7">
        <f t="shared" si="2"/>
        <v>697830</v>
      </c>
      <c r="K23" s="19">
        <v>780346</v>
      </c>
      <c r="L23" s="9">
        <f t="shared" si="3"/>
        <v>-82516</v>
      </c>
      <c r="M23" s="21">
        <f t="shared" si="4"/>
        <v>-0.1182465643494834</v>
      </c>
      <c r="O23" s="13">
        <v>996</v>
      </c>
      <c r="P23" s="10">
        <f>ROUND(IF(O23=0,0,(J23/O23)),0)</f>
        <v>701</v>
      </c>
    </row>
    <row r="24" spans="1:16" x14ac:dyDescent="0.2">
      <c r="A24" t="s">
        <v>28</v>
      </c>
      <c r="B24" s="6">
        <v>0</v>
      </c>
      <c r="C24" s="6">
        <v>0</v>
      </c>
      <c r="D24" s="7">
        <f t="shared" si="0"/>
        <v>0</v>
      </c>
      <c r="E24" s="6">
        <v>0</v>
      </c>
      <c r="F24" s="6">
        <v>0</v>
      </c>
      <c r="G24" s="6">
        <v>0</v>
      </c>
      <c r="H24" s="7">
        <f t="shared" si="1"/>
        <v>0</v>
      </c>
      <c r="I24" s="6">
        <v>46859</v>
      </c>
      <c r="J24" s="7">
        <f t="shared" si="2"/>
        <v>46859</v>
      </c>
      <c r="K24" s="19">
        <v>0</v>
      </c>
      <c r="L24" s="9">
        <f t="shared" si="3"/>
        <v>46859</v>
      </c>
      <c r="M24" s="21">
        <f t="shared" si="4"/>
        <v>1</v>
      </c>
      <c r="N24" s="8"/>
      <c r="O24" s="13">
        <v>104</v>
      </c>
      <c r="P24" s="10">
        <f>ROUND(IF(O24=0,0,(J24/O24)),0)</f>
        <v>451</v>
      </c>
    </row>
    <row r="25" spans="1:16" x14ac:dyDescent="0.2">
      <c r="A25" t="s">
        <v>29</v>
      </c>
      <c r="B25" s="9">
        <v>0</v>
      </c>
      <c r="C25" s="9">
        <v>0</v>
      </c>
      <c r="D25" s="7">
        <f t="shared" si="0"/>
        <v>0</v>
      </c>
      <c r="E25" s="9">
        <v>0</v>
      </c>
      <c r="F25" s="9">
        <v>40000</v>
      </c>
      <c r="G25" s="9">
        <v>0</v>
      </c>
      <c r="H25" s="7">
        <f t="shared" si="1"/>
        <v>40000</v>
      </c>
      <c r="I25" s="9">
        <v>424469</v>
      </c>
      <c r="J25" s="7">
        <f t="shared" si="2"/>
        <v>464469</v>
      </c>
      <c r="K25" s="19">
        <v>513321</v>
      </c>
      <c r="L25" s="9">
        <f t="shared" si="3"/>
        <v>-48852</v>
      </c>
      <c r="M25" s="21">
        <f t="shared" si="4"/>
        <v>-0.10517817120195321</v>
      </c>
      <c r="O25" s="13">
        <v>1022</v>
      </c>
      <c r="P25" s="10">
        <f>ROUND(IF(O25=0,0,(J25/O25)),0)</f>
        <v>454</v>
      </c>
    </row>
    <row r="26" spans="1:16" x14ac:dyDescent="0.2">
      <c r="A26" t="s">
        <v>30</v>
      </c>
      <c r="B26" s="6">
        <v>0</v>
      </c>
      <c r="C26" s="6">
        <v>51789</v>
      </c>
      <c r="D26" s="7">
        <f t="shared" si="0"/>
        <v>51789</v>
      </c>
      <c r="E26" s="6">
        <v>0</v>
      </c>
      <c r="F26" s="6">
        <v>160125</v>
      </c>
      <c r="G26" s="6">
        <v>0</v>
      </c>
      <c r="H26" s="7">
        <f t="shared" si="1"/>
        <v>160125</v>
      </c>
      <c r="I26" s="6">
        <v>254100</v>
      </c>
      <c r="J26" s="7">
        <f t="shared" si="2"/>
        <v>466014</v>
      </c>
      <c r="K26" s="19">
        <v>500893</v>
      </c>
      <c r="L26" s="9">
        <f t="shared" si="3"/>
        <v>-34879</v>
      </c>
      <c r="M26" s="21">
        <f t="shared" si="4"/>
        <v>-7.4845390911002674E-2</v>
      </c>
      <c r="O26" s="13">
        <v>1021</v>
      </c>
      <c r="P26" s="10">
        <f>ROUND(IF(O26=0,0,(J26/O26)),0)</f>
        <v>456</v>
      </c>
    </row>
    <row r="27" spans="1:16" x14ac:dyDescent="0.2">
      <c r="A27" t="s">
        <v>31</v>
      </c>
      <c r="B27" s="6">
        <v>0</v>
      </c>
      <c r="C27" s="6">
        <v>0</v>
      </c>
      <c r="D27" s="7">
        <f t="shared" si="0"/>
        <v>0</v>
      </c>
      <c r="E27" s="6">
        <v>0</v>
      </c>
      <c r="F27" s="6">
        <v>0</v>
      </c>
      <c r="G27" s="6">
        <v>0</v>
      </c>
      <c r="H27" s="7">
        <f t="shared" si="1"/>
        <v>0</v>
      </c>
      <c r="I27" s="6">
        <v>2814395</v>
      </c>
      <c r="J27" s="7">
        <f t="shared" si="2"/>
        <v>2814395</v>
      </c>
      <c r="K27" s="19">
        <v>2161072</v>
      </c>
      <c r="L27" s="9">
        <f t="shared" si="3"/>
        <v>653323</v>
      </c>
      <c r="M27" s="21">
        <f t="shared" si="4"/>
        <v>0.23213621399981169</v>
      </c>
      <c r="O27" s="13">
        <v>2980</v>
      </c>
      <c r="P27" s="10">
        <f>ROUND(IF(O27=0,0,(J27/O27)),0)</f>
        <v>944</v>
      </c>
    </row>
    <row r="28" spans="1:16" x14ac:dyDescent="0.2">
      <c r="A28" t="s">
        <v>32</v>
      </c>
      <c r="B28" s="6">
        <v>0</v>
      </c>
      <c r="C28" s="6">
        <v>0</v>
      </c>
      <c r="D28" s="7">
        <f t="shared" si="0"/>
        <v>0</v>
      </c>
      <c r="E28" s="6">
        <v>0</v>
      </c>
      <c r="F28" s="6">
        <v>0</v>
      </c>
      <c r="G28" s="6">
        <v>0</v>
      </c>
      <c r="H28" s="7">
        <f t="shared" si="1"/>
        <v>0</v>
      </c>
      <c r="I28" s="6">
        <v>1566204</v>
      </c>
      <c r="J28" s="7">
        <f t="shared" si="2"/>
        <v>1566204</v>
      </c>
      <c r="K28" s="19">
        <v>1641830</v>
      </c>
      <c r="L28" s="9">
        <f t="shared" si="3"/>
        <v>-75626</v>
      </c>
      <c r="M28" s="21">
        <f t="shared" si="4"/>
        <v>-4.8286174725642381E-2</v>
      </c>
      <c r="O28" s="13">
        <v>674</v>
      </c>
      <c r="P28" s="10">
        <f>ROUND(IF(O28=0,0,(J28/O28)),0)</f>
        <v>2324</v>
      </c>
    </row>
    <row r="29" spans="1:16" x14ac:dyDescent="0.2">
      <c r="A29" t="s">
        <v>33</v>
      </c>
      <c r="B29" s="6">
        <v>0</v>
      </c>
      <c r="C29" s="6">
        <v>0</v>
      </c>
      <c r="D29" s="7">
        <f t="shared" si="0"/>
        <v>0</v>
      </c>
      <c r="E29" s="6">
        <v>11925000</v>
      </c>
      <c r="F29" s="6">
        <v>0</v>
      </c>
      <c r="G29" s="6">
        <v>0</v>
      </c>
      <c r="H29" s="7">
        <f t="shared" si="1"/>
        <v>11925000</v>
      </c>
      <c r="I29" s="6">
        <v>14652154</v>
      </c>
      <c r="J29" s="7">
        <f t="shared" si="2"/>
        <v>26577154</v>
      </c>
      <c r="K29" s="19">
        <v>29753764</v>
      </c>
      <c r="L29" s="9">
        <f t="shared" si="3"/>
        <v>-3176610</v>
      </c>
      <c r="M29" s="21">
        <f t="shared" si="4"/>
        <v>-0.11952408448248447</v>
      </c>
      <c r="O29" s="13">
        <v>37775</v>
      </c>
      <c r="P29" s="10">
        <f>ROUND(IF(O29=0,0,(J29/O29)),0)</f>
        <v>704</v>
      </c>
    </row>
    <row r="30" spans="1:16" x14ac:dyDescent="0.2">
      <c r="A30" t="s">
        <v>34</v>
      </c>
      <c r="B30" s="6">
        <v>0</v>
      </c>
      <c r="C30" s="6">
        <v>0</v>
      </c>
      <c r="D30" s="7">
        <f>B30+C30</f>
        <v>0</v>
      </c>
      <c r="E30" s="6">
        <v>0</v>
      </c>
      <c r="F30" s="6">
        <v>0</v>
      </c>
      <c r="G30" s="6">
        <v>0</v>
      </c>
      <c r="H30" s="7">
        <f>E30+F30+G30</f>
        <v>0</v>
      </c>
      <c r="I30" s="6">
        <v>267104</v>
      </c>
      <c r="J30" s="7">
        <f t="shared" si="2"/>
        <v>267104</v>
      </c>
      <c r="K30" s="19">
        <v>283553</v>
      </c>
      <c r="L30" s="9">
        <f t="shared" si="3"/>
        <v>-16449</v>
      </c>
      <c r="M30" s="21">
        <f t="shared" si="4"/>
        <v>-6.1582754282975917E-2</v>
      </c>
      <c r="O30" s="13">
        <v>0</v>
      </c>
      <c r="P30" s="10">
        <f>ROUND(IF(O30=0,0,(J30/O30)),0)</f>
        <v>0</v>
      </c>
    </row>
    <row r="31" spans="1:16" x14ac:dyDescent="0.2">
      <c r="A31" t="s">
        <v>35</v>
      </c>
      <c r="B31" s="6">
        <v>0</v>
      </c>
      <c r="C31" s="6">
        <v>0</v>
      </c>
      <c r="D31" s="7">
        <f t="shared" si="0"/>
        <v>0</v>
      </c>
      <c r="E31" s="6">
        <v>0</v>
      </c>
      <c r="F31" s="6">
        <v>0</v>
      </c>
      <c r="G31" s="6">
        <v>0</v>
      </c>
      <c r="H31" s="7">
        <f t="shared" si="1"/>
        <v>0</v>
      </c>
      <c r="I31" s="6">
        <v>111208</v>
      </c>
      <c r="J31" s="7">
        <f t="shared" si="2"/>
        <v>111208</v>
      </c>
      <c r="K31" s="19">
        <v>125895</v>
      </c>
      <c r="L31" s="9">
        <f t="shared" si="3"/>
        <v>-14687</v>
      </c>
      <c r="M31" s="21">
        <f t="shared" si="4"/>
        <v>-0.13206783684627005</v>
      </c>
      <c r="O31" s="13">
        <v>1664</v>
      </c>
      <c r="P31" s="10">
        <f>ROUND(IF(O31=0,0,(J31/O31)),0)</f>
        <v>67</v>
      </c>
    </row>
    <row r="32" spans="1:16" x14ac:dyDescent="0.2">
      <c r="A32" s="8" t="s">
        <v>36</v>
      </c>
      <c r="B32" s="6">
        <v>0</v>
      </c>
      <c r="C32" s="6">
        <v>0</v>
      </c>
      <c r="D32" s="7">
        <f t="shared" si="0"/>
        <v>0</v>
      </c>
      <c r="E32" s="6">
        <v>0</v>
      </c>
      <c r="F32" s="6">
        <v>0</v>
      </c>
      <c r="G32" s="6">
        <v>0</v>
      </c>
      <c r="H32" s="7">
        <f t="shared" si="1"/>
        <v>0</v>
      </c>
      <c r="I32" s="6">
        <v>254315</v>
      </c>
      <c r="J32" s="7">
        <f t="shared" si="2"/>
        <v>254315</v>
      </c>
      <c r="K32" s="19">
        <v>243065</v>
      </c>
      <c r="L32" s="9">
        <f t="shared" si="3"/>
        <v>11250</v>
      </c>
      <c r="M32" s="21">
        <f t="shared" si="4"/>
        <v>4.4236478383107562E-2</v>
      </c>
      <c r="O32" s="13">
        <v>172</v>
      </c>
      <c r="P32" s="10">
        <f>ROUND(IF(O32=0,0,(J32/O32)),0)</f>
        <v>1479</v>
      </c>
    </row>
    <row r="33" spans="1:16" x14ac:dyDescent="0.2">
      <c r="A33" t="s">
        <v>37</v>
      </c>
      <c r="B33" s="6">
        <v>130000</v>
      </c>
      <c r="C33" s="6">
        <v>0</v>
      </c>
      <c r="D33" s="7">
        <f t="shared" si="0"/>
        <v>130000</v>
      </c>
      <c r="E33" s="6">
        <v>2603483</v>
      </c>
      <c r="F33" s="6">
        <v>0</v>
      </c>
      <c r="G33" s="6">
        <v>0</v>
      </c>
      <c r="H33" s="7">
        <f t="shared" si="1"/>
        <v>2603483</v>
      </c>
      <c r="I33" s="6">
        <v>714592</v>
      </c>
      <c r="J33" s="7">
        <f t="shared" si="2"/>
        <v>3448075</v>
      </c>
      <c r="K33" s="19">
        <v>3835122</v>
      </c>
      <c r="L33" s="9">
        <f t="shared" si="3"/>
        <v>-387047</v>
      </c>
      <c r="M33" s="21">
        <f t="shared" si="4"/>
        <v>-0.11225016857231934</v>
      </c>
      <c r="O33" s="13">
        <v>8329</v>
      </c>
      <c r="P33" s="10">
        <f>ROUND(IF(O33=0,0,(J33/O33)),0)</f>
        <v>414</v>
      </c>
    </row>
    <row r="34" spans="1:16" x14ac:dyDescent="0.2">
      <c r="A34" t="s">
        <v>38</v>
      </c>
      <c r="B34" s="6">
        <v>0</v>
      </c>
      <c r="C34" s="6">
        <v>0</v>
      </c>
      <c r="D34" s="7">
        <f t="shared" si="0"/>
        <v>0</v>
      </c>
      <c r="E34" s="6">
        <v>0</v>
      </c>
      <c r="F34" s="6">
        <v>0</v>
      </c>
      <c r="G34" s="6">
        <v>0</v>
      </c>
      <c r="H34" s="7">
        <f t="shared" si="1"/>
        <v>0</v>
      </c>
      <c r="I34" s="6">
        <v>144844</v>
      </c>
      <c r="J34" s="7">
        <f t="shared" si="2"/>
        <v>144844</v>
      </c>
      <c r="K34" s="19">
        <v>176323</v>
      </c>
      <c r="L34" s="9">
        <f t="shared" si="3"/>
        <v>-31479</v>
      </c>
      <c r="M34" s="21">
        <f t="shared" si="4"/>
        <v>-0.21733036922482118</v>
      </c>
      <c r="O34" s="13">
        <v>731</v>
      </c>
      <c r="P34" s="10">
        <f>ROUND(IF(O34=0,0,(J34/O34)),0)</f>
        <v>198</v>
      </c>
    </row>
    <row r="35" spans="1:16" x14ac:dyDescent="0.2">
      <c r="A35" s="8" t="s">
        <v>39</v>
      </c>
      <c r="B35" s="6">
        <v>1500000</v>
      </c>
      <c r="C35" s="6">
        <v>0</v>
      </c>
      <c r="D35" s="7">
        <f t="shared" si="0"/>
        <v>1500000</v>
      </c>
      <c r="E35" s="6">
        <v>364000</v>
      </c>
      <c r="F35" s="6">
        <v>0</v>
      </c>
      <c r="G35" s="6">
        <v>0</v>
      </c>
      <c r="H35" s="7">
        <f t="shared" si="1"/>
        <v>364000</v>
      </c>
      <c r="I35" s="6">
        <v>4960089</v>
      </c>
      <c r="J35" s="7">
        <f t="shared" si="2"/>
        <v>6824089</v>
      </c>
      <c r="K35" s="19">
        <f>538000+5076569</f>
        <v>5614569</v>
      </c>
      <c r="L35" s="9">
        <f t="shared" si="3"/>
        <v>1209520</v>
      </c>
      <c r="M35" s="21">
        <f t="shared" si="4"/>
        <v>0.17724270594946812</v>
      </c>
      <c r="O35" s="13">
        <v>14855</v>
      </c>
      <c r="P35" s="10">
        <f>ROUND(IF(O35=0,0,(J35/O35)),0)</f>
        <v>459</v>
      </c>
    </row>
    <row r="36" spans="1:16" x14ac:dyDescent="0.2">
      <c r="A36" s="8" t="s">
        <v>40</v>
      </c>
      <c r="B36" s="6">
        <v>0</v>
      </c>
      <c r="C36" s="6">
        <v>0</v>
      </c>
      <c r="D36" s="7">
        <f t="shared" si="0"/>
        <v>0</v>
      </c>
      <c r="E36" s="6">
        <v>0</v>
      </c>
      <c r="F36" s="6">
        <v>0</v>
      </c>
      <c r="G36" s="6">
        <v>0</v>
      </c>
      <c r="H36" s="7">
        <f t="shared" si="1"/>
        <v>0</v>
      </c>
      <c r="I36" s="6">
        <v>300589</v>
      </c>
      <c r="J36" s="7">
        <f t="shared" si="2"/>
        <v>300589</v>
      </c>
      <c r="K36" s="19">
        <v>335705</v>
      </c>
      <c r="L36" s="9">
        <f t="shared" si="3"/>
        <v>-35116</v>
      </c>
      <c r="M36" s="21">
        <f t="shared" si="4"/>
        <v>-0.11682396894097921</v>
      </c>
      <c r="O36" s="13">
        <v>143</v>
      </c>
      <c r="P36" s="10">
        <f>ROUND(IF(O36=0,0,(J36/O36)),0)</f>
        <v>2102</v>
      </c>
    </row>
    <row r="37" spans="1:16" x14ac:dyDescent="0.2">
      <c r="A37" t="s">
        <v>41</v>
      </c>
      <c r="B37" s="6">
        <v>0</v>
      </c>
      <c r="C37" s="6">
        <v>0</v>
      </c>
      <c r="D37" s="7">
        <f t="shared" si="0"/>
        <v>0</v>
      </c>
      <c r="E37" s="6">
        <v>0</v>
      </c>
      <c r="F37" s="6">
        <v>0</v>
      </c>
      <c r="G37" s="6">
        <v>0</v>
      </c>
      <c r="H37" s="7">
        <f t="shared" si="1"/>
        <v>0</v>
      </c>
      <c r="I37" s="6">
        <v>496111</v>
      </c>
      <c r="J37" s="7">
        <f t="shared" si="2"/>
        <v>496111</v>
      </c>
      <c r="K37" s="19">
        <v>0</v>
      </c>
      <c r="L37" s="9">
        <f t="shared" si="3"/>
        <v>496111</v>
      </c>
      <c r="M37" s="21">
        <f t="shared" si="4"/>
        <v>1</v>
      </c>
      <c r="O37" s="13">
        <v>1266</v>
      </c>
      <c r="P37" s="10">
        <f>ROUND(IF(O37=0,0,(J37/O37)),0)</f>
        <v>392</v>
      </c>
    </row>
    <row r="38" spans="1:16" x14ac:dyDescent="0.2">
      <c r="A38" t="s">
        <v>42</v>
      </c>
      <c r="B38" s="6">
        <v>0</v>
      </c>
      <c r="C38" s="6">
        <v>0</v>
      </c>
      <c r="D38" s="7">
        <f t="shared" si="0"/>
        <v>0</v>
      </c>
      <c r="E38" s="6">
        <v>0</v>
      </c>
      <c r="F38" s="6">
        <v>0</v>
      </c>
      <c r="G38" s="6">
        <v>0</v>
      </c>
      <c r="H38" s="7">
        <f t="shared" si="1"/>
        <v>0</v>
      </c>
      <c r="I38" s="6">
        <v>92776</v>
      </c>
      <c r="J38" s="7">
        <f t="shared" si="2"/>
        <v>92776</v>
      </c>
      <c r="K38" s="19">
        <v>117080</v>
      </c>
      <c r="L38" s="9">
        <f t="shared" si="3"/>
        <v>-24304</v>
      </c>
      <c r="M38" s="21">
        <f t="shared" si="4"/>
        <v>-0.26196430111235663</v>
      </c>
      <c r="O38" s="13">
        <v>133</v>
      </c>
      <c r="P38" s="10">
        <f>ROUND(IF(O38=0,0,(J38/O38)),0)</f>
        <v>698</v>
      </c>
    </row>
    <row r="39" spans="1:16" x14ac:dyDescent="0.2">
      <c r="A39" t="s">
        <v>43</v>
      </c>
      <c r="B39" s="6">
        <v>0</v>
      </c>
      <c r="C39" s="6">
        <v>0</v>
      </c>
      <c r="D39" s="7">
        <f t="shared" si="0"/>
        <v>0</v>
      </c>
      <c r="E39" s="6">
        <v>0</v>
      </c>
      <c r="F39" s="6">
        <v>0</v>
      </c>
      <c r="G39" s="6">
        <v>0</v>
      </c>
      <c r="H39" s="7">
        <f t="shared" si="1"/>
        <v>0</v>
      </c>
      <c r="I39" s="6">
        <f>47051+151838</f>
        <v>198889</v>
      </c>
      <c r="J39" s="7">
        <f t="shared" si="2"/>
        <v>198889</v>
      </c>
      <c r="K39" s="19">
        <v>234122</v>
      </c>
      <c r="L39" s="9">
        <f t="shared" si="3"/>
        <v>-35233</v>
      </c>
      <c r="M39" s="21">
        <f t="shared" si="4"/>
        <v>-0.17714906304521619</v>
      </c>
      <c r="O39" s="13">
        <v>290</v>
      </c>
      <c r="P39" s="10">
        <f>ROUND(IF(O39=0,0,(J39/O39)),0)</f>
        <v>686</v>
      </c>
    </row>
    <row r="40" spans="1:16" x14ac:dyDescent="0.2">
      <c r="A40" t="s">
        <v>44</v>
      </c>
      <c r="B40" s="6">
        <v>3275000</v>
      </c>
      <c r="C40" s="6">
        <v>0</v>
      </c>
      <c r="D40" s="7">
        <f t="shared" si="0"/>
        <v>3275000</v>
      </c>
      <c r="E40" s="6">
        <v>3649970</v>
      </c>
      <c r="F40" s="6">
        <v>0</v>
      </c>
      <c r="G40" s="6">
        <v>0</v>
      </c>
      <c r="H40" s="7">
        <f t="shared" si="1"/>
        <v>3649970</v>
      </c>
      <c r="I40" s="6">
        <v>0</v>
      </c>
      <c r="J40" s="7">
        <f t="shared" si="2"/>
        <v>6924970</v>
      </c>
      <c r="K40" s="19">
        <v>7206677</v>
      </c>
      <c r="L40" s="9">
        <f t="shared" si="3"/>
        <v>-281707</v>
      </c>
      <c r="M40" s="21">
        <f t="shared" si="4"/>
        <v>-4.0679887421894968E-2</v>
      </c>
      <c r="O40" s="13">
        <v>3735</v>
      </c>
      <c r="P40" s="10">
        <f>ROUND(IF(O40=0,0,(J40/O40)),0)</f>
        <v>1854</v>
      </c>
    </row>
    <row r="41" spans="1:16" x14ac:dyDescent="0.2">
      <c r="A41" t="s">
        <v>45</v>
      </c>
      <c r="B41" s="6">
        <v>0</v>
      </c>
      <c r="C41" s="6">
        <v>0</v>
      </c>
      <c r="D41" s="7">
        <f t="shared" si="0"/>
        <v>0</v>
      </c>
      <c r="E41" s="6">
        <v>0</v>
      </c>
      <c r="F41" s="6">
        <v>0</v>
      </c>
      <c r="G41" s="6">
        <v>0</v>
      </c>
      <c r="H41" s="7">
        <f t="shared" si="1"/>
        <v>0</v>
      </c>
      <c r="I41" s="6">
        <v>897540</v>
      </c>
      <c r="J41" s="7">
        <f t="shared" si="2"/>
        <v>897540</v>
      </c>
      <c r="K41" s="19">
        <v>1067608</v>
      </c>
      <c r="L41" s="9">
        <f t="shared" si="3"/>
        <v>-170068</v>
      </c>
      <c r="M41" s="21">
        <f t="shared" si="4"/>
        <v>-0.1894823629030461</v>
      </c>
      <c r="O41" s="13">
        <v>1431</v>
      </c>
      <c r="P41" s="10">
        <f>ROUND(IF(O41=0,0,(J41/O41)),0)</f>
        <v>627</v>
      </c>
    </row>
    <row r="42" spans="1:16" x14ac:dyDescent="0.2">
      <c r="A42" t="s">
        <v>46</v>
      </c>
      <c r="B42" s="6">
        <v>0</v>
      </c>
      <c r="C42" s="6">
        <v>0</v>
      </c>
      <c r="D42" s="7">
        <f t="shared" si="0"/>
        <v>0</v>
      </c>
      <c r="E42" s="6">
        <v>0</v>
      </c>
      <c r="F42" s="6">
        <v>0</v>
      </c>
      <c r="G42" s="6">
        <v>0</v>
      </c>
      <c r="H42" s="7">
        <f t="shared" si="1"/>
        <v>0</v>
      </c>
      <c r="I42" s="6">
        <v>148082</v>
      </c>
      <c r="J42" s="7">
        <f t="shared" si="2"/>
        <v>148082</v>
      </c>
      <c r="K42" s="19">
        <v>200661</v>
      </c>
      <c r="L42" s="9">
        <f t="shared" si="3"/>
        <v>-52579</v>
      </c>
      <c r="M42" s="21">
        <f t="shared" si="4"/>
        <v>-0.35506678732053865</v>
      </c>
      <c r="O42" s="13">
        <v>197</v>
      </c>
      <c r="P42" s="10">
        <f>ROUND(IF(O42=0,0,(J42/O42)),0)</f>
        <v>752</v>
      </c>
    </row>
    <row r="43" spans="1:16" x14ac:dyDescent="0.2">
      <c r="A43" t="s">
        <v>47</v>
      </c>
      <c r="B43" s="6">
        <v>0</v>
      </c>
      <c r="C43" s="6">
        <v>0</v>
      </c>
      <c r="D43" s="7">
        <f t="shared" si="0"/>
        <v>0</v>
      </c>
      <c r="E43" s="6">
        <v>0</v>
      </c>
      <c r="F43" s="6">
        <v>0</v>
      </c>
      <c r="G43" s="6">
        <v>0</v>
      </c>
      <c r="H43" s="7">
        <f t="shared" si="1"/>
        <v>0</v>
      </c>
      <c r="I43" s="6">
        <v>0</v>
      </c>
      <c r="J43" s="7">
        <f t="shared" si="2"/>
        <v>0</v>
      </c>
      <c r="K43" s="19">
        <v>0</v>
      </c>
      <c r="L43" s="9">
        <f t="shared" si="3"/>
        <v>0</v>
      </c>
      <c r="M43" s="21" t="str">
        <f t="shared" si="4"/>
        <v>n/a</v>
      </c>
      <c r="O43" s="13">
        <v>82</v>
      </c>
      <c r="P43" s="10">
        <f>ROUND(IF(O43=0,0,(J43/O43)),0)</f>
        <v>0</v>
      </c>
    </row>
    <row r="44" spans="1:16" x14ac:dyDescent="0.2">
      <c r="A44" t="s">
        <v>48</v>
      </c>
      <c r="B44" s="6">
        <v>0</v>
      </c>
      <c r="C44" s="6">
        <v>0</v>
      </c>
      <c r="D44" s="7">
        <f t="shared" si="0"/>
        <v>0</v>
      </c>
      <c r="E44" s="6">
        <v>3372071</v>
      </c>
      <c r="F44" s="6">
        <v>730691</v>
      </c>
      <c r="G44" s="6">
        <v>173146</v>
      </c>
      <c r="H44" s="7">
        <f t="shared" si="1"/>
        <v>4275908</v>
      </c>
      <c r="I44" s="6">
        <v>7383452</v>
      </c>
      <c r="J44" s="7">
        <f t="shared" si="2"/>
        <v>11659360</v>
      </c>
      <c r="K44" s="19">
        <v>11301477</v>
      </c>
      <c r="L44" s="9">
        <f t="shared" si="3"/>
        <v>357883</v>
      </c>
      <c r="M44" s="21">
        <f t="shared" si="4"/>
        <v>3.0694909497605359E-2</v>
      </c>
      <c r="O44" s="13">
        <v>10224</v>
      </c>
      <c r="P44" s="10">
        <f>ROUND(IF(O44=0,0,(J44/O44)),0)</f>
        <v>1140</v>
      </c>
    </row>
    <row r="45" spans="1:16" x14ac:dyDescent="0.2">
      <c r="A45" t="s">
        <v>49</v>
      </c>
      <c r="B45" s="6">
        <v>0</v>
      </c>
      <c r="C45" s="6">
        <v>0</v>
      </c>
      <c r="D45" s="7">
        <f t="shared" si="0"/>
        <v>0</v>
      </c>
      <c r="E45" s="6">
        <v>0</v>
      </c>
      <c r="F45" s="6">
        <v>0</v>
      </c>
      <c r="G45" s="6">
        <v>0</v>
      </c>
      <c r="H45" s="7">
        <f t="shared" si="1"/>
        <v>0</v>
      </c>
      <c r="I45" s="6">
        <v>738540</v>
      </c>
      <c r="J45" s="7">
        <f t="shared" si="2"/>
        <v>738540</v>
      </c>
      <c r="K45" s="19">
        <v>747729</v>
      </c>
      <c r="L45" s="9">
        <f t="shared" si="3"/>
        <v>-9189</v>
      </c>
      <c r="M45" s="21">
        <f t="shared" si="4"/>
        <v>-1.2442115525225445E-2</v>
      </c>
      <c r="O45" s="13">
        <v>1655</v>
      </c>
      <c r="P45" s="10">
        <f>ROUND(IF(O45=0,0,(J45/O45)),0)</f>
        <v>446</v>
      </c>
    </row>
    <row r="46" spans="1:16" x14ac:dyDescent="0.2">
      <c r="A46" t="s">
        <v>50</v>
      </c>
      <c r="B46" s="6">
        <v>0</v>
      </c>
      <c r="C46" s="6">
        <v>0</v>
      </c>
      <c r="D46" s="7">
        <f t="shared" si="0"/>
        <v>0</v>
      </c>
      <c r="E46" s="6">
        <v>5156115</v>
      </c>
      <c r="F46" s="6">
        <v>0</v>
      </c>
      <c r="G46" s="6">
        <v>0</v>
      </c>
      <c r="H46" s="7">
        <f t="shared" si="1"/>
        <v>5156115</v>
      </c>
      <c r="I46" s="6">
        <v>4594713</v>
      </c>
      <c r="J46" s="7">
        <f t="shared" si="2"/>
        <v>9750828</v>
      </c>
      <c r="K46" s="19">
        <v>10372825</v>
      </c>
      <c r="L46" s="9">
        <f t="shared" si="3"/>
        <v>-621997</v>
      </c>
      <c r="M46" s="21">
        <f t="shared" si="4"/>
        <v>-6.3789146931932342E-2</v>
      </c>
      <c r="O46" s="13">
        <v>2922</v>
      </c>
      <c r="P46" s="10">
        <f>ROUND(IF(O46=0,0,(J46/O46)),0)</f>
        <v>3337</v>
      </c>
    </row>
    <row r="47" spans="1:16" x14ac:dyDescent="0.2">
      <c r="A47" s="8" t="s">
        <v>51</v>
      </c>
      <c r="B47" s="6">
        <v>0</v>
      </c>
      <c r="C47" s="6">
        <v>0</v>
      </c>
      <c r="D47" s="7">
        <f t="shared" si="0"/>
        <v>0</v>
      </c>
      <c r="E47" s="6">
        <v>36415065</v>
      </c>
      <c r="F47" s="6">
        <v>0</v>
      </c>
      <c r="G47" s="6">
        <v>0</v>
      </c>
      <c r="H47" s="7">
        <f t="shared" si="1"/>
        <v>36415065</v>
      </c>
      <c r="I47" s="6">
        <v>13623952</v>
      </c>
      <c r="J47" s="7">
        <f t="shared" si="2"/>
        <v>50039017</v>
      </c>
      <c r="K47" s="19">
        <v>34883879</v>
      </c>
      <c r="L47" s="9">
        <f t="shared" si="3"/>
        <v>15155138</v>
      </c>
      <c r="M47" s="21">
        <f t="shared" si="4"/>
        <v>0.30286642121686763</v>
      </c>
      <c r="O47" s="13">
        <v>45877</v>
      </c>
      <c r="P47" s="10">
        <f>ROUND(IF(O47=0,0,(J47/O47)),0)</f>
        <v>1091</v>
      </c>
    </row>
    <row r="48" spans="1:16" x14ac:dyDescent="0.2">
      <c r="A48" t="s">
        <v>52</v>
      </c>
      <c r="B48" s="6">
        <v>0</v>
      </c>
      <c r="C48" s="6">
        <v>0</v>
      </c>
      <c r="D48" s="7">
        <f t="shared" si="0"/>
        <v>0</v>
      </c>
      <c r="E48" s="6">
        <v>0</v>
      </c>
      <c r="F48" s="6">
        <v>0</v>
      </c>
      <c r="G48" s="6">
        <v>0</v>
      </c>
      <c r="H48" s="7">
        <f t="shared" si="1"/>
        <v>0</v>
      </c>
      <c r="I48" s="6">
        <v>0</v>
      </c>
      <c r="J48" s="7">
        <f t="shared" si="2"/>
        <v>0</v>
      </c>
      <c r="K48" s="19">
        <v>104569</v>
      </c>
      <c r="L48" s="9">
        <f t="shared" si="3"/>
        <v>-104569</v>
      </c>
      <c r="M48" s="21" t="str">
        <f t="shared" si="4"/>
        <v>n/a</v>
      </c>
      <c r="O48" s="13">
        <v>133</v>
      </c>
      <c r="P48" s="10">
        <f>ROUND(IF(O48=0,0,(J48/O48)),0)</f>
        <v>0</v>
      </c>
    </row>
    <row r="49" spans="1:16" x14ac:dyDescent="0.2">
      <c r="A49" t="s">
        <v>53</v>
      </c>
      <c r="B49" s="6">
        <v>0</v>
      </c>
      <c r="C49" s="6">
        <v>0</v>
      </c>
      <c r="D49" s="7">
        <f t="shared" si="0"/>
        <v>0</v>
      </c>
      <c r="E49" s="6">
        <v>0</v>
      </c>
      <c r="F49" s="6">
        <v>0</v>
      </c>
      <c r="G49" s="6">
        <v>0</v>
      </c>
      <c r="H49" s="7">
        <f t="shared" si="1"/>
        <v>0</v>
      </c>
      <c r="I49" s="6">
        <v>0</v>
      </c>
      <c r="J49" s="7">
        <f t="shared" si="2"/>
        <v>0</v>
      </c>
      <c r="K49" s="19">
        <v>0</v>
      </c>
      <c r="L49" s="9">
        <f t="shared" si="3"/>
        <v>0</v>
      </c>
      <c r="M49" s="21" t="str">
        <f t="shared" si="4"/>
        <v>n/a</v>
      </c>
      <c r="O49" s="13">
        <v>56</v>
      </c>
      <c r="P49" s="10">
        <f>ROUND(IF(O49=0,0,(J49/O49)),0)</f>
        <v>0</v>
      </c>
    </row>
    <row r="50" spans="1:16" x14ac:dyDescent="0.2">
      <c r="A50" t="s">
        <v>54</v>
      </c>
      <c r="B50" s="6">
        <v>0</v>
      </c>
      <c r="C50" s="6">
        <v>0</v>
      </c>
      <c r="D50" s="7">
        <f t="shared" si="0"/>
        <v>0</v>
      </c>
      <c r="E50" s="6">
        <v>0</v>
      </c>
      <c r="F50" s="6">
        <f>66000+145000+250100</f>
        <v>461100</v>
      </c>
      <c r="G50" s="6">
        <v>0</v>
      </c>
      <c r="H50" s="7">
        <f t="shared" si="1"/>
        <v>461100</v>
      </c>
      <c r="I50" s="6">
        <v>0</v>
      </c>
      <c r="J50" s="7">
        <f t="shared" si="2"/>
        <v>461100</v>
      </c>
      <c r="K50" s="19">
        <v>515454</v>
      </c>
      <c r="L50" s="9">
        <f t="shared" si="3"/>
        <v>-54354</v>
      </c>
      <c r="M50" s="21">
        <f t="shared" si="4"/>
        <v>-0.11787898503578399</v>
      </c>
      <c r="O50" s="13">
        <v>1031</v>
      </c>
      <c r="P50" s="10">
        <f>ROUND(IF(O50=0,0,(J50/O50)),0)</f>
        <v>447</v>
      </c>
    </row>
    <row r="51" spans="1:16" x14ac:dyDescent="0.2">
      <c r="A51" t="s">
        <v>55</v>
      </c>
      <c r="B51" s="6">
        <v>5520000</v>
      </c>
      <c r="C51" s="6">
        <v>0</v>
      </c>
      <c r="D51" s="7">
        <f t="shared" si="0"/>
        <v>5520000</v>
      </c>
      <c r="E51" s="6">
        <v>6115000</v>
      </c>
      <c r="F51" s="6">
        <v>8565000</v>
      </c>
      <c r="G51" s="6">
        <v>8265000</v>
      </c>
      <c r="H51" s="7">
        <f t="shared" si="1"/>
        <v>22945000</v>
      </c>
      <c r="I51" s="6">
        <v>5913254</v>
      </c>
      <c r="J51" s="7">
        <f t="shared" si="2"/>
        <v>34378254</v>
      </c>
      <c r="K51" s="19">
        <v>38859453</v>
      </c>
      <c r="L51" s="9">
        <f t="shared" si="3"/>
        <v>-4481199</v>
      </c>
      <c r="M51" s="21">
        <f t="shared" si="4"/>
        <v>-0.13034981357691988</v>
      </c>
      <c r="O51" s="13">
        <v>21678</v>
      </c>
      <c r="P51" s="10">
        <f>ROUND(IF(O51=0,0,(J51/O51)),0)</f>
        <v>1586</v>
      </c>
    </row>
    <row r="52" spans="1:16" x14ac:dyDescent="0.2">
      <c r="A52" t="s">
        <v>56</v>
      </c>
      <c r="B52" s="6">
        <v>0</v>
      </c>
      <c r="C52" s="6">
        <v>0</v>
      </c>
      <c r="D52" s="7">
        <f t="shared" si="0"/>
        <v>0</v>
      </c>
      <c r="E52" s="6">
        <v>0</v>
      </c>
      <c r="F52" s="6">
        <v>0</v>
      </c>
      <c r="G52" s="6">
        <v>0</v>
      </c>
      <c r="H52" s="7">
        <f t="shared" si="1"/>
        <v>0</v>
      </c>
      <c r="I52" s="6">
        <v>68667</v>
      </c>
      <c r="J52" s="7">
        <f t="shared" si="2"/>
        <v>68667</v>
      </c>
      <c r="K52" s="19">
        <v>90087</v>
      </c>
      <c r="L52" s="9">
        <f t="shared" si="3"/>
        <v>-21420</v>
      </c>
      <c r="M52" s="21">
        <f t="shared" si="4"/>
        <v>-0.31194023329983833</v>
      </c>
      <c r="O52" s="13">
        <v>107</v>
      </c>
      <c r="P52" s="10">
        <f>ROUND(IF(O52=0,0,(J52/O52)),0)</f>
        <v>642</v>
      </c>
    </row>
    <row r="53" spans="1:16" x14ac:dyDescent="0.2">
      <c r="A53" s="8" t="s">
        <v>57</v>
      </c>
      <c r="B53" s="6">
        <v>0</v>
      </c>
      <c r="C53" s="6">
        <v>0</v>
      </c>
      <c r="D53" s="7">
        <f t="shared" si="0"/>
        <v>0</v>
      </c>
      <c r="E53" s="6">
        <v>0</v>
      </c>
      <c r="F53" s="6">
        <v>401351</v>
      </c>
      <c r="G53" s="12">
        <v>107443</v>
      </c>
      <c r="H53" s="7">
        <f t="shared" si="1"/>
        <v>508794</v>
      </c>
      <c r="I53" s="6">
        <v>8851430</v>
      </c>
      <c r="J53" s="7">
        <f t="shared" si="2"/>
        <v>9360224</v>
      </c>
      <c r="K53" s="19">
        <v>778984</v>
      </c>
      <c r="L53" s="9">
        <f t="shared" si="3"/>
        <v>8581240</v>
      </c>
      <c r="M53" s="21">
        <f t="shared" si="4"/>
        <v>0.91677720533183826</v>
      </c>
      <c r="O53" s="13">
        <v>9182</v>
      </c>
      <c r="P53" s="10">
        <f>ROUND(IF(O53=0,0,(J53/O53)),0)</f>
        <v>1019</v>
      </c>
    </row>
    <row r="54" spans="1:16" x14ac:dyDescent="0.2">
      <c r="A54" t="s">
        <v>58</v>
      </c>
      <c r="B54" s="6">
        <v>0</v>
      </c>
      <c r="C54" s="6">
        <v>0</v>
      </c>
      <c r="D54" s="7">
        <f t="shared" si="0"/>
        <v>0</v>
      </c>
      <c r="E54" s="6">
        <v>0</v>
      </c>
      <c r="F54" s="6">
        <v>0</v>
      </c>
      <c r="G54" s="6">
        <v>0</v>
      </c>
      <c r="H54" s="7">
        <f t="shared" si="1"/>
        <v>0</v>
      </c>
      <c r="I54" s="6">
        <v>0</v>
      </c>
      <c r="J54" s="7">
        <f t="shared" si="2"/>
        <v>0</v>
      </c>
      <c r="K54" s="19">
        <v>0</v>
      </c>
      <c r="L54" s="9">
        <f t="shared" si="3"/>
        <v>0</v>
      </c>
      <c r="M54" s="21" t="str">
        <f t="shared" si="4"/>
        <v>n/a</v>
      </c>
      <c r="O54" s="13">
        <v>38</v>
      </c>
      <c r="P54" s="10">
        <f>ROUND(IF(O54=0,0,(J54/O54)),0)</f>
        <v>0</v>
      </c>
    </row>
    <row r="55" spans="1:16" x14ac:dyDescent="0.2">
      <c r="A55" s="8" t="s">
        <v>59</v>
      </c>
      <c r="B55" s="9">
        <v>0</v>
      </c>
      <c r="C55" s="9">
        <v>0</v>
      </c>
      <c r="D55" s="7">
        <f t="shared" si="0"/>
        <v>0</v>
      </c>
      <c r="E55" s="9">
        <v>25700</v>
      </c>
      <c r="F55" s="9">
        <v>189524</v>
      </c>
      <c r="G55" s="9">
        <v>0</v>
      </c>
      <c r="H55" s="7">
        <f t="shared" si="1"/>
        <v>215224</v>
      </c>
      <c r="I55" s="9">
        <v>349097</v>
      </c>
      <c r="J55" s="7">
        <f t="shared" si="2"/>
        <v>564321</v>
      </c>
      <c r="K55" s="19">
        <v>628611</v>
      </c>
      <c r="L55" s="9">
        <f t="shared" si="3"/>
        <v>-64290</v>
      </c>
      <c r="M55" s="21">
        <f t="shared" si="4"/>
        <v>-0.11392452168180876</v>
      </c>
      <c r="O55" s="13">
        <v>1257</v>
      </c>
      <c r="P55" s="10">
        <f>ROUND(IF(O55=0,0,(J55/O55)),0)</f>
        <v>449</v>
      </c>
    </row>
    <row r="56" spans="1:16" x14ac:dyDescent="0.2">
      <c r="A56" t="s">
        <v>60</v>
      </c>
      <c r="B56" s="6">
        <v>0</v>
      </c>
      <c r="C56" s="6">
        <v>0</v>
      </c>
      <c r="D56" s="7">
        <f t="shared" si="0"/>
        <v>0</v>
      </c>
      <c r="E56" s="6">
        <v>0</v>
      </c>
      <c r="F56" s="6">
        <v>0</v>
      </c>
      <c r="G56" s="6">
        <v>0</v>
      </c>
      <c r="H56" s="7">
        <f t="shared" si="1"/>
        <v>0</v>
      </c>
      <c r="I56" s="6">
        <v>749178</v>
      </c>
      <c r="J56" s="7">
        <f t="shared" si="2"/>
        <v>749178</v>
      </c>
      <c r="K56" s="19">
        <v>768318</v>
      </c>
      <c r="L56" s="9">
        <f t="shared" si="3"/>
        <v>-19140</v>
      </c>
      <c r="M56" s="21">
        <f t="shared" si="4"/>
        <v>-2.5548000608667101E-2</v>
      </c>
      <c r="O56" s="13">
        <v>1648</v>
      </c>
      <c r="P56" s="10">
        <f>ROUND(IF(O56=0,0,(J56/O56)),0)</f>
        <v>455</v>
      </c>
    </row>
    <row r="57" spans="1:16" x14ac:dyDescent="0.2">
      <c r="A57" t="s">
        <v>61</v>
      </c>
      <c r="B57" s="6">
        <v>0</v>
      </c>
      <c r="C57" s="6">
        <v>0</v>
      </c>
      <c r="D57" s="7">
        <f t="shared" si="0"/>
        <v>0</v>
      </c>
      <c r="E57" s="6">
        <v>0</v>
      </c>
      <c r="F57" s="6">
        <v>0</v>
      </c>
      <c r="G57" s="6">
        <v>0</v>
      </c>
      <c r="H57" s="7">
        <f t="shared" si="1"/>
        <v>0</v>
      </c>
      <c r="I57" s="6">
        <v>27944843</v>
      </c>
      <c r="J57" s="7">
        <f t="shared" si="2"/>
        <v>27944843</v>
      </c>
      <c r="K57" s="19">
        <v>29802993</v>
      </c>
      <c r="L57" s="9">
        <f t="shared" si="3"/>
        <v>-1858150</v>
      </c>
      <c r="M57" s="21">
        <f t="shared" si="4"/>
        <v>-6.6493485041229247E-2</v>
      </c>
      <c r="O57" s="13">
        <v>34122</v>
      </c>
      <c r="P57" s="10">
        <f>ROUND(IF(O57=0,0,(J57/O57)),0)</f>
        <v>819</v>
      </c>
    </row>
    <row r="58" spans="1:16" x14ac:dyDescent="0.2">
      <c r="A58" t="s">
        <v>62</v>
      </c>
      <c r="B58" s="9">
        <v>0</v>
      </c>
      <c r="C58" s="9">
        <v>0</v>
      </c>
      <c r="D58" s="7">
        <f t="shared" si="0"/>
        <v>0</v>
      </c>
      <c r="E58" s="9">
        <v>0</v>
      </c>
      <c r="F58" s="9">
        <v>0</v>
      </c>
      <c r="G58" s="9">
        <v>0</v>
      </c>
      <c r="H58" s="7">
        <f t="shared" si="1"/>
        <v>0</v>
      </c>
      <c r="I58" s="9">
        <v>28992</v>
      </c>
      <c r="J58" s="7">
        <f t="shared" si="2"/>
        <v>28992</v>
      </c>
      <c r="K58" s="19">
        <v>32562</v>
      </c>
      <c r="L58" s="9">
        <f t="shared" si="3"/>
        <v>-3570</v>
      </c>
      <c r="M58" s="21">
        <f t="shared" si="4"/>
        <v>-0.12313741721854304</v>
      </c>
      <c r="O58" s="13">
        <v>105</v>
      </c>
      <c r="P58" s="10">
        <f>ROUND(IF(O58=0,0,(J58/O58)),0)</f>
        <v>276</v>
      </c>
    </row>
    <row r="59" spans="1:16" x14ac:dyDescent="0.2">
      <c r="A59" t="s">
        <v>63</v>
      </c>
      <c r="B59" s="6">
        <v>0</v>
      </c>
      <c r="C59" s="6">
        <v>0</v>
      </c>
      <c r="D59" s="7">
        <f>B59+C59</f>
        <v>0</v>
      </c>
      <c r="E59" s="6">
        <v>0</v>
      </c>
      <c r="F59" s="6">
        <v>0</v>
      </c>
      <c r="G59" s="6">
        <v>0</v>
      </c>
      <c r="H59" s="7">
        <f>E59+F59+G59</f>
        <v>0</v>
      </c>
      <c r="I59" s="6">
        <v>48109</v>
      </c>
      <c r="J59" s="7">
        <f t="shared" si="2"/>
        <v>48109</v>
      </c>
      <c r="K59" s="19">
        <v>71057</v>
      </c>
      <c r="L59" s="9">
        <f t="shared" si="3"/>
        <v>-22948</v>
      </c>
      <c r="M59" s="21">
        <f t="shared" si="4"/>
        <v>-0.47700014550292047</v>
      </c>
      <c r="O59" s="13">
        <v>68</v>
      </c>
      <c r="P59" s="10">
        <f>ROUND(IF(O59=0,0,(J59/O59)),0)</f>
        <v>707</v>
      </c>
    </row>
    <row r="60" spans="1:16" x14ac:dyDescent="0.2">
      <c r="A60" t="s">
        <v>64</v>
      </c>
      <c r="B60" s="9">
        <v>0</v>
      </c>
      <c r="C60" s="9">
        <v>0</v>
      </c>
      <c r="D60" s="7">
        <f t="shared" si="0"/>
        <v>0</v>
      </c>
      <c r="E60" s="9">
        <v>62694</v>
      </c>
      <c r="F60" s="9">
        <v>127000</v>
      </c>
      <c r="G60" s="9">
        <v>0</v>
      </c>
      <c r="H60" s="7">
        <f t="shared" si="1"/>
        <v>189694</v>
      </c>
      <c r="I60" s="9">
        <v>50529</v>
      </c>
      <c r="J60" s="7">
        <f t="shared" si="2"/>
        <v>240223</v>
      </c>
      <c r="K60" s="19">
        <v>245584</v>
      </c>
      <c r="L60" s="9">
        <f t="shared" si="3"/>
        <v>-5361</v>
      </c>
      <c r="M60" s="21">
        <f t="shared" si="4"/>
        <v>-2.2316764006777037E-2</v>
      </c>
      <c r="O60" s="13">
        <v>1297</v>
      </c>
      <c r="P60" s="10">
        <f>ROUND(IF(O60=0,0,(J60/O60)),0)</f>
        <v>185</v>
      </c>
    </row>
    <row r="61" spans="1:16" x14ac:dyDescent="0.2">
      <c r="A61" s="8" t="s">
        <v>65</v>
      </c>
      <c r="B61" s="6">
        <v>0</v>
      </c>
      <c r="C61" s="6">
        <v>3452950</v>
      </c>
      <c r="D61" s="7">
        <f t="shared" si="0"/>
        <v>3452950</v>
      </c>
      <c r="E61" s="6">
        <v>0</v>
      </c>
      <c r="F61" s="6">
        <v>0</v>
      </c>
      <c r="G61" s="6">
        <v>0</v>
      </c>
      <c r="H61" s="7">
        <f t="shared" si="1"/>
        <v>0</v>
      </c>
      <c r="I61" s="6">
        <v>714347</v>
      </c>
      <c r="J61" s="7">
        <f t="shared" si="2"/>
        <v>4167297</v>
      </c>
      <c r="K61" s="19">
        <v>1062588</v>
      </c>
      <c r="L61" s="9">
        <f t="shared" si="3"/>
        <v>3104709</v>
      </c>
      <c r="M61" s="21">
        <f t="shared" si="4"/>
        <v>0.74501745375959527</v>
      </c>
      <c r="O61" s="13">
        <v>2047</v>
      </c>
      <c r="P61" s="10">
        <f>ROUND(IF(O61=0,0,(J61/O61)),0)</f>
        <v>2036</v>
      </c>
    </row>
    <row r="62" spans="1:16" x14ac:dyDescent="0.2">
      <c r="A62" t="s">
        <v>66</v>
      </c>
      <c r="B62" s="6">
        <v>0</v>
      </c>
      <c r="C62" s="6">
        <v>0</v>
      </c>
      <c r="D62" s="7">
        <f t="shared" si="0"/>
        <v>0</v>
      </c>
      <c r="E62" s="6">
        <v>0</v>
      </c>
      <c r="F62" s="6">
        <v>0</v>
      </c>
      <c r="G62" s="6">
        <v>0</v>
      </c>
      <c r="H62" s="7">
        <f t="shared" si="1"/>
        <v>0</v>
      </c>
      <c r="I62" s="6">
        <v>203802</v>
      </c>
      <c r="J62" s="7">
        <f t="shared" si="2"/>
        <v>203802</v>
      </c>
      <c r="K62" s="19">
        <v>288764</v>
      </c>
      <c r="L62" s="9">
        <f t="shared" si="3"/>
        <v>-84962</v>
      </c>
      <c r="M62" s="21">
        <f t="shared" si="4"/>
        <v>-0.4168850158487159</v>
      </c>
      <c r="O62" s="13">
        <v>250</v>
      </c>
      <c r="P62" s="10">
        <f>ROUND(IF(O62=0,0,(J62/O62)),0)</f>
        <v>815</v>
      </c>
    </row>
    <row r="63" spans="1:16" x14ac:dyDescent="0.2">
      <c r="A63" s="11" t="s">
        <v>67</v>
      </c>
      <c r="B63" s="6">
        <v>0</v>
      </c>
      <c r="C63" s="6">
        <v>0</v>
      </c>
      <c r="D63" s="7">
        <f t="shared" si="0"/>
        <v>0</v>
      </c>
      <c r="E63" s="6">
        <v>0</v>
      </c>
      <c r="F63" s="6">
        <v>0</v>
      </c>
      <c r="G63" s="6">
        <v>0</v>
      </c>
      <c r="H63" s="7">
        <f t="shared" si="1"/>
        <v>0</v>
      </c>
      <c r="I63" s="6">
        <v>0</v>
      </c>
      <c r="J63" s="7">
        <f t="shared" si="2"/>
        <v>0</v>
      </c>
      <c r="K63" s="19">
        <v>0</v>
      </c>
      <c r="L63" s="9">
        <f t="shared" si="3"/>
        <v>0</v>
      </c>
      <c r="M63" s="21" t="str">
        <f t="shared" si="4"/>
        <v>n/a</v>
      </c>
      <c r="O63" s="13">
        <v>0</v>
      </c>
      <c r="P63" s="10">
        <f>ROUND(IF(O63=0,0,(J63/O63)),0)</f>
        <v>0</v>
      </c>
    </row>
    <row r="64" spans="1:16" x14ac:dyDescent="0.2">
      <c r="A64" s="11" t="s">
        <v>68</v>
      </c>
      <c r="B64" s="6">
        <v>0</v>
      </c>
      <c r="C64" s="6">
        <v>0</v>
      </c>
      <c r="D64" s="7">
        <f t="shared" si="0"/>
        <v>0</v>
      </c>
      <c r="E64" s="6">
        <v>0</v>
      </c>
      <c r="F64" s="6">
        <v>0</v>
      </c>
      <c r="G64" s="6">
        <v>0</v>
      </c>
      <c r="H64" s="7">
        <f t="shared" si="1"/>
        <v>0</v>
      </c>
      <c r="I64" s="6">
        <v>74937</v>
      </c>
      <c r="J64" s="7">
        <f t="shared" si="2"/>
        <v>74937</v>
      </c>
      <c r="K64" s="19">
        <v>79739</v>
      </c>
      <c r="L64" s="9">
        <f t="shared" si="3"/>
        <v>-4802</v>
      </c>
      <c r="M64" s="21">
        <f t="shared" si="4"/>
        <v>-6.4080494281863437E-2</v>
      </c>
      <c r="O64" s="13">
        <v>436</v>
      </c>
      <c r="P64" s="10">
        <f>ROUND(IF(O64=0,0,(J64/O64)),0)</f>
        <v>172</v>
      </c>
    </row>
    <row r="65" spans="1:16" x14ac:dyDescent="0.2">
      <c r="A65" t="s">
        <v>69</v>
      </c>
      <c r="B65" s="6">
        <v>0</v>
      </c>
      <c r="C65" s="6">
        <v>0</v>
      </c>
      <c r="D65" s="7">
        <f t="shared" si="0"/>
        <v>0</v>
      </c>
      <c r="E65" s="6">
        <v>99845000</v>
      </c>
      <c r="F65" s="6">
        <v>99410000</v>
      </c>
      <c r="G65" s="6"/>
      <c r="H65" s="7">
        <f t="shared" si="1"/>
        <v>199255000</v>
      </c>
      <c r="I65" s="6">
        <v>19272097</v>
      </c>
      <c r="J65" s="7">
        <f t="shared" si="2"/>
        <v>218527097</v>
      </c>
      <c r="K65" s="19">
        <v>202343795</v>
      </c>
      <c r="L65" s="9">
        <f t="shared" si="3"/>
        <v>16183302</v>
      </c>
      <c r="M65" s="21">
        <f t="shared" si="4"/>
        <v>7.405627138313195E-2</v>
      </c>
      <c r="O65" s="13">
        <v>97618</v>
      </c>
      <c r="P65" s="10">
        <f>ROUND(IF(O65=0,0,(J65/O65)),0)</f>
        <v>2239</v>
      </c>
    </row>
    <row r="66" spans="1:16" x14ac:dyDescent="0.2">
      <c r="A66" t="s">
        <v>70</v>
      </c>
      <c r="B66" s="6">
        <v>0</v>
      </c>
      <c r="C66" s="6">
        <v>0</v>
      </c>
      <c r="D66" s="7">
        <f t="shared" si="0"/>
        <v>0</v>
      </c>
      <c r="E66" s="6">
        <v>4735000</v>
      </c>
      <c r="F66" s="6">
        <v>0</v>
      </c>
      <c r="G66" s="6">
        <v>0</v>
      </c>
      <c r="H66" s="7">
        <f t="shared" si="1"/>
        <v>4735000</v>
      </c>
      <c r="I66" s="6">
        <v>2175671</v>
      </c>
      <c r="J66" s="7">
        <f t="shared" si="2"/>
        <v>6910671</v>
      </c>
      <c r="K66" s="19">
        <v>7920602</v>
      </c>
      <c r="L66" s="9">
        <f t="shared" si="3"/>
        <v>-1009931</v>
      </c>
      <c r="M66" s="21">
        <f t="shared" si="4"/>
        <v>-0.14614080166745025</v>
      </c>
      <c r="O66" s="13">
        <v>13753</v>
      </c>
      <c r="P66" s="10">
        <f>ROUND(IF(O66=0,0,(J66/O66)),0)</f>
        <v>502</v>
      </c>
    </row>
    <row r="67" spans="1:16" x14ac:dyDescent="0.2">
      <c r="A67" t="s">
        <v>71</v>
      </c>
      <c r="B67" s="6">
        <v>0</v>
      </c>
      <c r="C67" s="6">
        <v>0</v>
      </c>
      <c r="D67" s="7">
        <f t="shared" si="0"/>
        <v>0</v>
      </c>
      <c r="E67" s="6">
        <v>0</v>
      </c>
      <c r="F67" s="6">
        <v>0</v>
      </c>
      <c r="G67" s="6">
        <v>0</v>
      </c>
      <c r="H67" s="7">
        <f t="shared" si="1"/>
        <v>0</v>
      </c>
      <c r="I67" s="12">
        <v>5582068</v>
      </c>
      <c r="J67" s="7">
        <f t="shared" si="2"/>
        <v>5582068</v>
      </c>
      <c r="K67" s="19">
        <v>5732779</v>
      </c>
      <c r="L67" s="9">
        <f t="shared" si="3"/>
        <v>-150711</v>
      </c>
      <c r="M67" s="21">
        <f t="shared" si="4"/>
        <v>-2.6999133654409084E-2</v>
      </c>
      <c r="O67" s="13">
        <v>1042</v>
      </c>
      <c r="P67" s="10">
        <f>ROUND(IF(O67=0,0,(J67/O67)),0)</f>
        <v>5357</v>
      </c>
    </row>
    <row r="68" spans="1:16" x14ac:dyDescent="0.2">
      <c r="A68" t="s">
        <v>72</v>
      </c>
      <c r="B68" s="6">
        <v>0</v>
      </c>
      <c r="C68" s="6">
        <v>0</v>
      </c>
      <c r="D68" s="7">
        <f t="shared" si="0"/>
        <v>0</v>
      </c>
      <c r="E68" s="6">
        <v>454462</v>
      </c>
      <c r="F68" s="6">
        <v>0</v>
      </c>
      <c r="G68" s="6">
        <v>0</v>
      </c>
      <c r="H68" s="7">
        <f t="shared" si="1"/>
        <v>454462</v>
      </c>
      <c r="I68" s="6">
        <v>1906660</v>
      </c>
      <c r="J68" s="7">
        <f t="shared" si="2"/>
        <v>2361122</v>
      </c>
      <c r="K68" s="19">
        <v>2361166</v>
      </c>
      <c r="L68" s="9">
        <f t="shared" si="3"/>
        <v>-44</v>
      </c>
      <c r="M68" s="21">
        <f t="shared" si="4"/>
        <v>-1.8635208176451704E-5</v>
      </c>
      <c r="O68" s="13">
        <v>2797</v>
      </c>
      <c r="P68" s="10">
        <f>ROUND(IF(O68=0,0,(J68/O68)),0)</f>
        <v>844</v>
      </c>
    </row>
    <row r="69" spans="1:16" x14ac:dyDescent="0.2">
      <c r="A69" s="8" t="s">
        <v>73</v>
      </c>
      <c r="B69" s="6">
        <v>5470000</v>
      </c>
      <c r="C69" s="6">
        <v>0</v>
      </c>
      <c r="D69" s="7">
        <f t="shared" si="0"/>
        <v>5470000</v>
      </c>
      <c r="E69" s="6">
        <v>4875000</v>
      </c>
      <c r="F69" s="6">
        <v>0</v>
      </c>
      <c r="G69" s="6">
        <v>0</v>
      </c>
      <c r="H69" s="7">
        <f t="shared" si="1"/>
        <v>4875000</v>
      </c>
      <c r="I69" s="6">
        <v>21302136</v>
      </c>
      <c r="J69" s="7">
        <f t="shared" si="2"/>
        <v>31647136</v>
      </c>
      <c r="K69" s="19">
        <v>34688120</v>
      </c>
      <c r="L69" s="9">
        <f t="shared" si="3"/>
        <v>-3040984</v>
      </c>
      <c r="M69" s="21">
        <f t="shared" si="4"/>
        <v>-9.609033815887795E-2</v>
      </c>
      <c r="O69" s="13">
        <v>14835</v>
      </c>
      <c r="P69" s="10">
        <f>ROUND(IF(O69=0,0,(J69/O69)),0)</f>
        <v>2133</v>
      </c>
    </row>
    <row r="70" spans="1:16" x14ac:dyDescent="0.2">
      <c r="A70" t="s">
        <v>74</v>
      </c>
      <c r="B70" s="6">
        <v>2665000</v>
      </c>
      <c r="C70" s="6">
        <v>0</v>
      </c>
      <c r="D70" s="7">
        <f t="shared" si="0"/>
        <v>2665000</v>
      </c>
      <c r="E70" s="6">
        <v>0</v>
      </c>
      <c r="F70" s="6">
        <v>0</v>
      </c>
      <c r="G70" s="6">
        <v>0</v>
      </c>
      <c r="H70" s="7">
        <f t="shared" si="1"/>
        <v>0</v>
      </c>
      <c r="I70" s="6">
        <v>0</v>
      </c>
      <c r="J70" s="7">
        <f t="shared" si="2"/>
        <v>2665000</v>
      </c>
      <c r="K70" s="19">
        <v>3184237</v>
      </c>
      <c r="L70" s="9">
        <f t="shared" si="3"/>
        <v>-519237</v>
      </c>
      <c r="M70" s="21">
        <f t="shared" si="4"/>
        <v>-0.19483564727954972</v>
      </c>
      <c r="O70" s="13">
        <v>6024</v>
      </c>
      <c r="P70" s="10">
        <f>ROUND(IF(O70=0,0,(J70/O70)),0)</f>
        <v>442</v>
      </c>
    </row>
    <row r="71" spans="1:16" x14ac:dyDescent="0.2">
      <c r="A71" s="8" t="s">
        <v>75</v>
      </c>
      <c r="B71" s="6">
        <v>0</v>
      </c>
      <c r="C71" s="6">
        <v>0</v>
      </c>
      <c r="D71" s="7">
        <f t="shared" si="0"/>
        <v>0</v>
      </c>
      <c r="E71" s="6">
        <v>0</v>
      </c>
      <c r="F71" s="6">
        <v>0</v>
      </c>
      <c r="G71" s="6">
        <v>0</v>
      </c>
      <c r="H71" s="7">
        <f t="shared" si="1"/>
        <v>0</v>
      </c>
      <c r="I71" s="6">
        <v>115168</v>
      </c>
      <c r="J71" s="7">
        <f t="shared" si="2"/>
        <v>115168</v>
      </c>
      <c r="K71" s="19">
        <v>124282</v>
      </c>
      <c r="L71" s="9">
        <f t="shared" si="3"/>
        <v>-9114</v>
      </c>
      <c r="M71" s="21">
        <f t="shared" si="4"/>
        <v>-7.9136565712697976E-2</v>
      </c>
      <c r="O71" s="13">
        <v>1413</v>
      </c>
      <c r="P71" s="10">
        <f>ROUND(IF(O71=0,0,(J71/O71)),0)</f>
        <v>82</v>
      </c>
    </row>
    <row r="72" spans="1:16" x14ac:dyDescent="0.2">
      <c r="A72" t="s">
        <v>76</v>
      </c>
      <c r="B72" s="6">
        <v>0</v>
      </c>
      <c r="C72" s="6">
        <v>0</v>
      </c>
      <c r="D72" s="7">
        <f t="shared" si="0"/>
        <v>0</v>
      </c>
      <c r="E72" s="6">
        <v>6115000</v>
      </c>
      <c r="F72" s="6">
        <v>0</v>
      </c>
      <c r="G72" s="6">
        <v>0</v>
      </c>
      <c r="H72" s="7">
        <f t="shared" si="1"/>
        <v>6115000</v>
      </c>
      <c r="I72" s="6">
        <v>6158400</v>
      </c>
      <c r="J72" s="7">
        <f t="shared" si="2"/>
        <v>12273400</v>
      </c>
      <c r="K72" s="19">
        <v>8898766</v>
      </c>
      <c r="L72" s="9">
        <f t="shared" si="3"/>
        <v>3374634</v>
      </c>
      <c r="M72" s="21">
        <f t="shared" si="4"/>
        <v>0.27495510616455099</v>
      </c>
      <c r="O72" s="13">
        <v>11009</v>
      </c>
      <c r="P72" s="10">
        <f>ROUND(IF(O72=0,0,(J72/O72)),0)</f>
        <v>1115</v>
      </c>
    </row>
    <row r="73" spans="1:16" x14ac:dyDescent="0.2">
      <c r="A73" s="8" t="s">
        <v>77</v>
      </c>
      <c r="B73" s="6">
        <v>0</v>
      </c>
      <c r="C73" s="6">
        <v>0</v>
      </c>
      <c r="D73" s="7">
        <f t="shared" si="0"/>
        <v>0</v>
      </c>
      <c r="E73" s="6">
        <v>0</v>
      </c>
      <c r="F73" s="6">
        <v>0</v>
      </c>
      <c r="G73" s="6">
        <v>0</v>
      </c>
      <c r="H73" s="7">
        <f t="shared" si="1"/>
        <v>0</v>
      </c>
      <c r="I73" s="6">
        <v>405551</v>
      </c>
      <c r="J73" s="7">
        <f t="shared" si="2"/>
        <v>405551</v>
      </c>
      <c r="K73" s="19">
        <v>0</v>
      </c>
      <c r="L73" s="9">
        <f t="shared" si="3"/>
        <v>405551</v>
      </c>
      <c r="M73" s="21">
        <f t="shared" si="4"/>
        <v>1</v>
      </c>
      <c r="O73" s="13">
        <v>938</v>
      </c>
      <c r="P73" s="10">
        <f>ROUND(IF(O73=0,0,(J73/O73)),0)</f>
        <v>432</v>
      </c>
    </row>
    <row r="74" spans="1:16" x14ac:dyDescent="0.2">
      <c r="A74" s="8" t="s">
        <v>78</v>
      </c>
      <c r="B74" s="6">
        <v>0</v>
      </c>
      <c r="C74" s="6">
        <v>0</v>
      </c>
      <c r="D74" s="7">
        <f t="shared" ref="D74:D115" si="5">B74+C74</f>
        <v>0</v>
      </c>
      <c r="E74" s="6">
        <v>0</v>
      </c>
      <c r="F74" s="6">
        <v>0</v>
      </c>
      <c r="G74" s="6">
        <v>0</v>
      </c>
      <c r="H74" s="7">
        <f t="shared" ref="H74:H115" si="6">E74+F74+G74</f>
        <v>0</v>
      </c>
      <c r="I74" s="6">
        <v>285254</v>
      </c>
      <c r="J74" s="7">
        <f t="shared" ref="J74:J115" si="7">D74+H74+I74</f>
        <v>285254</v>
      </c>
      <c r="K74" s="19">
        <v>0</v>
      </c>
      <c r="L74" s="9">
        <f t="shared" si="3"/>
        <v>285254</v>
      </c>
      <c r="M74" s="21">
        <f t="shared" si="4"/>
        <v>1</v>
      </c>
      <c r="O74" s="13">
        <v>254</v>
      </c>
      <c r="P74" s="10">
        <f>ROUND(IF(O74=0,0,(J74/O74)),0)</f>
        <v>1123</v>
      </c>
    </row>
    <row r="75" spans="1:16" x14ac:dyDescent="0.2">
      <c r="A75" t="s">
        <v>79</v>
      </c>
      <c r="B75" s="6">
        <v>0</v>
      </c>
      <c r="C75" s="6">
        <v>0</v>
      </c>
      <c r="D75" s="7">
        <f t="shared" si="5"/>
        <v>0</v>
      </c>
      <c r="E75" s="6">
        <v>0</v>
      </c>
      <c r="F75" s="6">
        <v>0</v>
      </c>
      <c r="G75" s="6">
        <v>0</v>
      </c>
      <c r="H75" s="7">
        <f t="shared" si="6"/>
        <v>0</v>
      </c>
      <c r="I75" s="6">
        <v>269224</v>
      </c>
      <c r="J75" s="7">
        <f>D75+H75+I75</f>
        <v>269224</v>
      </c>
      <c r="K75" s="19">
        <f>151111+159781</f>
        <v>310892</v>
      </c>
      <c r="L75" s="9">
        <f t="shared" ref="L75:L115" si="8">J75-K75</f>
        <v>-41668</v>
      </c>
      <c r="M75" s="21">
        <f t="shared" ref="M75:M115" si="9">IF(J75=0,"n/a", L75/J75)</f>
        <v>-0.1547707485216771</v>
      </c>
      <c r="O75" s="13">
        <v>651</v>
      </c>
      <c r="P75" s="10">
        <f>ROUND(IF(O75=0,0,(J75/O75)),0)</f>
        <v>414</v>
      </c>
    </row>
    <row r="76" spans="1:16" x14ac:dyDescent="0.2">
      <c r="A76" t="s">
        <v>80</v>
      </c>
      <c r="B76" s="6">
        <v>0</v>
      </c>
      <c r="C76" s="6">
        <v>129087</v>
      </c>
      <c r="D76" s="7">
        <f t="shared" si="5"/>
        <v>129087</v>
      </c>
      <c r="E76" s="6">
        <v>0</v>
      </c>
      <c r="F76" s="6">
        <v>0</v>
      </c>
      <c r="G76" s="6">
        <v>0</v>
      </c>
      <c r="H76" s="7">
        <f t="shared" si="6"/>
        <v>0</v>
      </c>
      <c r="I76" s="6">
        <f>514928+185202+78826+79842</f>
        <v>858798</v>
      </c>
      <c r="J76" s="7">
        <f t="shared" si="7"/>
        <v>987885</v>
      </c>
      <c r="K76" s="19">
        <v>1006009</v>
      </c>
      <c r="L76" s="9">
        <f t="shared" si="8"/>
        <v>-18124</v>
      </c>
      <c r="M76" s="21">
        <f t="shared" si="9"/>
        <v>-1.8346265000480824E-2</v>
      </c>
      <c r="O76" s="13">
        <v>2196</v>
      </c>
      <c r="P76" s="10">
        <f>ROUND(IF(O76=0,0,(J76/O76)),0)</f>
        <v>450</v>
      </c>
    </row>
    <row r="77" spans="1:16" x14ac:dyDescent="0.2">
      <c r="A77" s="8" t="s">
        <v>81</v>
      </c>
      <c r="B77" s="6">
        <v>0</v>
      </c>
      <c r="C77" s="6">
        <v>0</v>
      </c>
      <c r="D77" s="7">
        <f t="shared" si="5"/>
        <v>0</v>
      </c>
      <c r="E77" s="6">
        <v>0</v>
      </c>
      <c r="F77" s="6">
        <v>0</v>
      </c>
      <c r="G77" s="6">
        <v>0</v>
      </c>
      <c r="H77" s="7">
        <f t="shared" si="6"/>
        <v>0</v>
      </c>
      <c r="I77" s="6">
        <v>1801742</v>
      </c>
      <c r="J77" s="7">
        <f t="shared" si="7"/>
        <v>1801742</v>
      </c>
      <c r="K77" s="19">
        <v>1801742</v>
      </c>
      <c r="L77" s="9">
        <f t="shared" si="8"/>
        <v>0</v>
      </c>
      <c r="M77" s="21">
        <f t="shared" si="9"/>
        <v>0</v>
      </c>
      <c r="O77" s="13">
        <v>3245</v>
      </c>
      <c r="P77" s="10">
        <f>ROUND(IF(O77=0,0,(J77/O77)),0)</f>
        <v>555</v>
      </c>
    </row>
    <row r="78" spans="1:16" x14ac:dyDescent="0.2">
      <c r="A78" t="s">
        <v>82</v>
      </c>
      <c r="B78" s="6">
        <v>0</v>
      </c>
      <c r="C78" s="6">
        <v>0</v>
      </c>
      <c r="D78" s="7">
        <f t="shared" si="5"/>
        <v>0</v>
      </c>
      <c r="E78" s="6">
        <v>0</v>
      </c>
      <c r="F78" s="6">
        <v>2469000</v>
      </c>
      <c r="G78" s="6">
        <v>0</v>
      </c>
      <c r="H78" s="7">
        <f t="shared" si="6"/>
        <v>2469000</v>
      </c>
      <c r="I78" s="6">
        <v>1038462</v>
      </c>
      <c r="J78" s="7">
        <f t="shared" si="7"/>
        <v>3507462</v>
      </c>
      <c r="K78" s="19">
        <v>3740540</v>
      </c>
      <c r="L78" s="9">
        <f t="shared" si="8"/>
        <v>-233078</v>
      </c>
      <c r="M78" s="21">
        <f t="shared" si="9"/>
        <v>-6.6452038539547967E-2</v>
      </c>
      <c r="O78" s="13">
        <v>1910</v>
      </c>
      <c r="P78" s="10">
        <f>ROUND(IF(O78=0,0,(J78/O78)),0)</f>
        <v>1836</v>
      </c>
    </row>
    <row r="79" spans="1:16" x14ac:dyDescent="0.2">
      <c r="A79" t="s">
        <v>83</v>
      </c>
      <c r="B79" s="6">
        <v>0</v>
      </c>
      <c r="C79" s="6">
        <v>0</v>
      </c>
      <c r="D79" s="7">
        <f t="shared" si="5"/>
        <v>0</v>
      </c>
      <c r="E79" s="6">
        <v>0</v>
      </c>
      <c r="F79" s="6">
        <v>0</v>
      </c>
      <c r="G79" s="6">
        <v>0</v>
      </c>
      <c r="H79" s="7">
        <f t="shared" si="6"/>
        <v>0</v>
      </c>
      <c r="I79" s="6">
        <v>21849</v>
      </c>
      <c r="J79" s="7">
        <f t="shared" si="7"/>
        <v>21849</v>
      </c>
      <c r="K79" s="19">
        <v>184488</v>
      </c>
      <c r="L79" s="9">
        <f t="shared" si="8"/>
        <v>-162639</v>
      </c>
      <c r="M79" s="21">
        <f t="shared" si="9"/>
        <v>-7.4437731703968142</v>
      </c>
      <c r="O79" s="13">
        <v>93</v>
      </c>
      <c r="P79" s="10">
        <f>ROUND(IF(O79=0,0,(J79/O79)),0)</f>
        <v>235</v>
      </c>
    </row>
    <row r="80" spans="1:16" x14ac:dyDescent="0.2">
      <c r="A80" s="8" t="s">
        <v>84</v>
      </c>
      <c r="B80" s="6">
        <v>0</v>
      </c>
      <c r="C80" s="6">
        <v>0</v>
      </c>
      <c r="D80" s="7">
        <f t="shared" si="5"/>
        <v>0</v>
      </c>
      <c r="E80" s="6">
        <v>0</v>
      </c>
      <c r="F80" s="6">
        <v>0</v>
      </c>
      <c r="G80" s="6">
        <v>0</v>
      </c>
      <c r="H80" s="7">
        <f t="shared" si="6"/>
        <v>0</v>
      </c>
      <c r="I80" s="6">
        <v>43884</v>
      </c>
      <c r="J80" s="7">
        <f t="shared" si="7"/>
        <v>43884</v>
      </c>
      <c r="K80" s="19">
        <v>65228</v>
      </c>
      <c r="L80" s="9">
        <f t="shared" si="8"/>
        <v>-21344</v>
      </c>
      <c r="M80" s="21">
        <f t="shared" si="9"/>
        <v>-0.48637316561844862</v>
      </c>
      <c r="O80" s="13">
        <v>928</v>
      </c>
      <c r="P80" s="10">
        <f>ROUND(IF(O80=0,0,(J80/O80)),0)</f>
        <v>47</v>
      </c>
    </row>
    <row r="81" spans="1:16" x14ac:dyDescent="0.2">
      <c r="A81" t="s">
        <v>85</v>
      </c>
      <c r="B81" s="6">
        <v>0</v>
      </c>
      <c r="C81" s="6">
        <v>0</v>
      </c>
      <c r="D81" s="7">
        <f t="shared" si="5"/>
        <v>0</v>
      </c>
      <c r="E81" s="6">
        <v>0</v>
      </c>
      <c r="F81" s="6">
        <v>0</v>
      </c>
      <c r="G81" s="6">
        <v>0</v>
      </c>
      <c r="H81" s="7">
        <f t="shared" si="6"/>
        <v>0</v>
      </c>
      <c r="I81" s="6">
        <v>768762</v>
      </c>
      <c r="J81" s="7">
        <f t="shared" si="7"/>
        <v>768762</v>
      </c>
      <c r="K81" s="19">
        <v>818328</v>
      </c>
      <c r="L81" s="9">
        <f t="shared" si="8"/>
        <v>-49566</v>
      </c>
      <c r="M81" s="21">
        <f t="shared" si="9"/>
        <v>-6.4475091120528849E-2</v>
      </c>
      <c r="O81" s="13">
        <v>1392</v>
      </c>
      <c r="P81" s="10">
        <f>ROUND(IF(O81=0,0,(J81/O81)),0)</f>
        <v>552</v>
      </c>
    </row>
    <row r="82" spans="1:16" x14ac:dyDescent="0.2">
      <c r="A82" t="s">
        <v>86</v>
      </c>
      <c r="B82" s="6">
        <v>0</v>
      </c>
      <c r="C82" s="6">
        <v>2627263</v>
      </c>
      <c r="D82" s="7">
        <f t="shared" si="5"/>
        <v>2627263</v>
      </c>
      <c r="E82" s="6">
        <v>0</v>
      </c>
      <c r="F82" s="6">
        <v>0</v>
      </c>
      <c r="G82" s="6">
        <v>0</v>
      </c>
      <c r="H82" s="7">
        <f t="shared" si="6"/>
        <v>0</v>
      </c>
      <c r="I82" s="6">
        <v>214072</v>
      </c>
      <c r="J82" s="7">
        <f t="shared" si="7"/>
        <v>2841335</v>
      </c>
      <c r="K82" s="19">
        <v>2713360</v>
      </c>
      <c r="L82" s="9">
        <f t="shared" si="8"/>
        <v>127975</v>
      </c>
      <c r="M82" s="21">
        <f t="shared" si="9"/>
        <v>4.5040447536105387E-2</v>
      </c>
      <c r="O82" s="13">
        <v>3660</v>
      </c>
      <c r="P82" s="10">
        <f>ROUND(IF(O82=0,0,(J82/O82)),0)</f>
        <v>776</v>
      </c>
    </row>
    <row r="83" spans="1:16" x14ac:dyDescent="0.2">
      <c r="A83" t="s">
        <v>87</v>
      </c>
      <c r="B83" s="6">
        <v>0</v>
      </c>
      <c r="C83" s="6">
        <v>0</v>
      </c>
      <c r="D83" s="7">
        <f t="shared" si="5"/>
        <v>0</v>
      </c>
      <c r="E83" s="6">
        <v>0</v>
      </c>
      <c r="F83" s="6">
        <v>0</v>
      </c>
      <c r="G83" s="6">
        <v>0</v>
      </c>
      <c r="H83" s="7">
        <f t="shared" si="6"/>
        <v>0</v>
      </c>
      <c r="I83" s="6">
        <v>27670653</v>
      </c>
      <c r="J83" s="7">
        <f t="shared" si="7"/>
        <v>27670653</v>
      </c>
      <c r="K83" s="19">
        <v>1454450</v>
      </c>
      <c r="L83" s="9">
        <f t="shared" si="8"/>
        <v>26216203</v>
      </c>
      <c r="M83" s="21">
        <f t="shared" si="9"/>
        <v>0.94743709156412026</v>
      </c>
      <c r="O83" s="13">
        <v>12280</v>
      </c>
      <c r="P83" s="10">
        <f>ROUND(IF(O83=0,0,(J83/O83)),0)</f>
        <v>2253</v>
      </c>
    </row>
    <row r="84" spans="1:16" x14ac:dyDescent="0.2">
      <c r="A84" s="8" t="s">
        <v>88</v>
      </c>
      <c r="B84" s="6">
        <v>0</v>
      </c>
      <c r="C84" s="6">
        <v>0</v>
      </c>
      <c r="D84" s="7">
        <f t="shared" si="5"/>
        <v>0</v>
      </c>
      <c r="E84" s="6">
        <v>0</v>
      </c>
      <c r="F84" s="6">
        <v>31000</v>
      </c>
      <c r="G84" s="6">
        <v>0</v>
      </c>
      <c r="H84" s="7">
        <f t="shared" si="6"/>
        <v>31000</v>
      </c>
      <c r="I84" s="6">
        <v>439171</v>
      </c>
      <c r="J84" s="7">
        <f t="shared" si="7"/>
        <v>470171</v>
      </c>
      <c r="K84" s="19">
        <v>524712</v>
      </c>
      <c r="L84" s="9">
        <f t="shared" si="8"/>
        <v>-54541</v>
      </c>
      <c r="M84" s="21">
        <f t="shared" si="9"/>
        <v>-0.1160024756950131</v>
      </c>
      <c r="O84" s="13">
        <v>1770</v>
      </c>
      <c r="P84" s="10">
        <f>ROUND(IF(O84=0,0,(J84/O84)),0)</f>
        <v>266</v>
      </c>
    </row>
    <row r="85" spans="1:16" x14ac:dyDescent="0.2">
      <c r="A85" t="s">
        <v>89</v>
      </c>
      <c r="B85" s="6">
        <v>0</v>
      </c>
      <c r="C85" s="6">
        <v>0</v>
      </c>
      <c r="D85" s="7">
        <f t="shared" si="5"/>
        <v>0</v>
      </c>
      <c r="E85" s="6">
        <v>0</v>
      </c>
      <c r="F85" s="6">
        <v>0</v>
      </c>
      <c r="G85" s="6">
        <v>0</v>
      </c>
      <c r="H85" s="7">
        <f t="shared" si="6"/>
        <v>0</v>
      </c>
      <c r="I85" s="6">
        <v>8734008</v>
      </c>
      <c r="J85" s="7">
        <f t="shared" si="7"/>
        <v>8734008</v>
      </c>
      <c r="K85" s="19">
        <v>8495691</v>
      </c>
      <c r="L85" s="9">
        <f t="shared" si="8"/>
        <v>238317</v>
      </c>
      <c r="M85" s="21">
        <f t="shared" si="9"/>
        <v>2.7286098203711286E-2</v>
      </c>
      <c r="O85" s="13">
        <v>6885</v>
      </c>
      <c r="P85" s="10">
        <f>ROUND(IF(O85=0,0,(J85/O85)),0)</f>
        <v>1269</v>
      </c>
    </row>
    <row r="86" spans="1:16" x14ac:dyDescent="0.2">
      <c r="A86" s="8" t="s">
        <v>90</v>
      </c>
      <c r="B86" s="6">
        <v>0</v>
      </c>
      <c r="C86" s="6">
        <f>1000000+1160000</f>
        <v>2160000</v>
      </c>
      <c r="D86" s="7">
        <f t="shared" si="5"/>
        <v>2160000</v>
      </c>
      <c r="E86" s="6">
        <v>0</v>
      </c>
      <c r="F86" s="6">
        <v>0</v>
      </c>
      <c r="G86" s="6">
        <v>0</v>
      </c>
      <c r="H86" s="7">
        <f t="shared" si="6"/>
        <v>0</v>
      </c>
      <c r="I86" s="6">
        <v>534182</v>
      </c>
      <c r="J86" s="7">
        <f t="shared" si="7"/>
        <v>2694182</v>
      </c>
      <c r="K86" s="19">
        <f>1280000+584560</f>
        <v>1864560</v>
      </c>
      <c r="L86" s="9">
        <f t="shared" si="8"/>
        <v>829622</v>
      </c>
      <c r="M86" s="21">
        <f t="shared" si="9"/>
        <v>0.30793094156222556</v>
      </c>
      <c r="O86" s="13">
        <v>477</v>
      </c>
      <c r="P86" s="10">
        <f>ROUND(IF(O86=0,0,(J86/O86)),0)</f>
        <v>5648</v>
      </c>
    </row>
    <row r="87" spans="1:16" x14ac:dyDescent="0.2">
      <c r="A87" t="s">
        <v>91</v>
      </c>
      <c r="B87" s="6">
        <v>0</v>
      </c>
      <c r="C87" s="6">
        <v>0</v>
      </c>
      <c r="D87" s="7">
        <f t="shared" si="5"/>
        <v>0</v>
      </c>
      <c r="E87" s="6">
        <v>0</v>
      </c>
      <c r="F87" s="6">
        <v>0</v>
      </c>
      <c r="G87" s="6">
        <v>0</v>
      </c>
      <c r="H87" s="7">
        <f t="shared" si="6"/>
        <v>0</v>
      </c>
      <c r="I87" s="6">
        <v>401424</v>
      </c>
      <c r="J87" s="7">
        <f t="shared" si="7"/>
        <v>401424</v>
      </c>
      <c r="K87" s="19">
        <v>425445</v>
      </c>
      <c r="L87" s="9">
        <f t="shared" si="8"/>
        <v>-24021</v>
      </c>
      <c r="M87" s="21">
        <f t="shared" si="9"/>
        <v>-5.9839471481525769E-2</v>
      </c>
      <c r="O87" s="13">
        <v>289</v>
      </c>
      <c r="P87" s="10">
        <f>ROUND(IF(O87=0,0,(J87/O87)),0)</f>
        <v>1389</v>
      </c>
    </row>
    <row r="88" spans="1:16" x14ac:dyDescent="0.2">
      <c r="A88" t="s">
        <v>92</v>
      </c>
      <c r="B88" s="6">
        <v>0</v>
      </c>
      <c r="C88" s="6">
        <v>0</v>
      </c>
      <c r="D88" s="7">
        <f t="shared" si="5"/>
        <v>0</v>
      </c>
      <c r="E88" s="6">
        <v>0</v>
      </c>
      <c r="F88" s="6">
        <v>0</v>
      </c>
      <c r="G88" s="6">
        <v>0</v>
      </c>
      <c r="H88" s="7">
        <f t="shared" si="6"/>
        <v>0</v>
      </c>
      <c r="I88" s="6">
        <v>205879</v>
      </c>
      <c r="J88" s="7">
        <f t="shared" si="7"/>
        <v>205879</v>
      </c>
      <c r="K88" s="19">
        <v>261488</v>
      </c>
      <c r="L88" s="9">
        <f t="shared" si="8"/>
        <v>-55609</v>
      </c>
      <c r="M88" s="21">
        <f t="shared" si="9"/>
        <v>-0.27010525599988344</v>
      </c>
      <c r="O88" s="13">
        <v>0</v>
      </c>
      <c r="P88" s="10">
        <f>ROUND(IF(O88=0,0,(J88/O88)),0)</f>
        <v>0</v>
      </c>
    </row>
    <row r="89" spans="1:16" x14ac:dyDescent="0.2">
      <c r="A89" s="8" t="s">
        <v>93</v>
      </c>
      <c r="B89" s="6">
        <v>16955000</v>
      </c>
      <c r="C89" s="6">
        <v>0</v>
      </c>
      <c r="D89" s="7">
        <f t="shared" si="5"/>
        <v>16955000</v>
      </c>
      <c r="E89" s="6">
        <v>9880000</v>
      </c>
      <c r="F89" s="6">
        <v>57640000</v>
      </c>
      <c r="G89" s="6">
        <v>24000000</v>
      </c>
      <c r="H89" s="7">
        <f t="shared" si="6"/>
        <v>91520000</v>
      </c>
      <c r="I89" s="6">
        <v>78898506</v>
      </c>
      <c r="J89" s="7">
        <f t="shared" si="7"/>
        <v>187373506</v>
      </c>
      <c r="K89" s="19">
        <v>202383322</v>
      </c>
      <c r="L89" s="9">
        <f t="shared" si="8"/>
        <v>-15009816</v>
      </c>
      <c r="M89" s="21">
        <f t="shared" si="9"/>
        <v>-8.0106394550785637E-2</v>
      </c>
      <c r="O89" s="13">
        <v>87521</v>
      </c>
      <c r="P89" s="10">
        <f>ROUND(IF(O89=0,0,(J89/O89)),0)</f>
        <v>2141</v>
      </c>
    </row>
    <row r="90" spans="1:16" x14ac:dyDescent="0.2">
      <c r="A90" t="s">
        <v>94</v>
      </c>
      <c r="B90" s="6">
        <v>1795000</v>
      </c>
      <c r="C90" s="6">
        <v>0</v>
      </c>
      <c r="D90" s="7">
        <f t="shared" si="5"/>
        <v>1795000</v>
      </c>
      <c r="E90" s="6">
        <v>21485000</v>
      </c>
      <c r="F90" s="6">
        <v>6960000</v>
      </c>
      <c r="G90" s="6">
        <v>0</v>
      </c>
      <c r="H90" s="7">
        <f t="shared" si="6"/>
        <v>28445000</v>
      </c>
      <c r="I90" s="6">
        <v>13108095</v>
      </c>
      <c r="J90" s="7">
        <f t="shared" si="7"/>
        <v>43348095</v>
      </c>
      <c r="K90" s="19">
        <v>54129475</v>
      </c>
      <c r="L90" s="9">
        <f t="shared" si="8"/>
        <v>-10781380</v>
      </c>
      <c r="M90" s="21">
        <f t="shared" si="9"/>
        <v>-0.24871635074159545</v>
      </c>
      <c r="O90" s="13">
        <v>48366</v>
      </c>
      <c r="P90" s="10">
        <f>ROUND(IF(O90=0,0,(J90/O90)),0)</f>
        <v>896</v>
      </c>
    </row>
    <row r="91" spans="1:16" x14ac:dyDescent="0.2">
      <c r="A91" t="s">
        <v>95</v>
      </c>
      <c r="B91" s="6">
        <v>0</v>
      </c>
      <c r="C91" s="6">
        <v>0</v>
      </c>
      <c r="D91" s="7">
        <f t="shared" si="5"/>
        <v>0</v>
      </c>
      <c r="E91" s="6">
        <v>0</v>
      </c>
      <c r="F91" s="6">
        <v>0</v>
      </c>
      <c r="G91" s="6">
        <v>0</v>
      </c>
      <c r="H91" s="7">
        <f t="shared" si="6"/>
        <v>0</v>
      </c>
      <c r="I91" s="6">
        <v>0</v>
      </c>
      <c r="J91" s="7">
        <f t="shared" si="7"/>
        <v>0</v>
      </c>
      <c r="K91" s="19">
        <v>0</v>
      </c>
      <c r="L91" s="9">
        <f t="shared" si="8"/>
        <v>0</v>
      </c>
      <c r="M91" s="21" t="str">
        <f t="shared" si="9"/>
        <v>n/a</v>
      </c>
      <c r="O91" s="13">
        <v>234</v>
      </c>
      <c r="P91" s="10">
        <f>ROUND(IF(O91=0,0,(J91/O91)),0)</f>
        <v>0</v>
      </c>
    </row>
    <row r="92" spans="1:16" x14ac:dyDescent="0.2">
      <c r="A92" t="s">
        <v>96</v>
      </c>
      <c r="B92" s="6">
        <v>3200000</v>
      </c>
      <c r="C92" s="6">
        <v>11045000</v>
      </c>
      <c r="D92" s="7">
        <f t="shared" si="5"/>
        <v>14245000</v>
      </c>
      <c r="E92" s="6">
        <v>5145000</v>
      </c>
      <c r="F92" s="6">
        <v>0</v>
      </c>
      <c r="G92" s="6">
        <v>0</v>
      </c>
      <c r="H92" s="7">
        <f t="shared" si="6"/>
        <v>5145000</v>
      </c>
      <c r="I92" s="6">
        <v>1642110</v>
      </c>
      <c r="J92" s="7">
        <f t="shared" si="7"/>
        <v>21032110</v>
      </c>
      <c r="K92" s="19">
        <v>21630374</v>
      </c>
      <c r="L92" s="9">
        <f t="shared" si="8"/>
        <v>-598264</v>
      </c>
      <c r="M92" s="21">
        <f t="shared" si="9"/>
        <v>-2.8445267735857219E-2</v>
      </c>
      <c r="O92" s="13">
        <v>8029</v>
      </c>
      <c r="P92" s="10">
        <f>ROUND(IF(O92=0,0,(J92/O92)),0)</f>
        <v>2620</v>
      </c>
    </row>
    <row r="93" spans="1:16" x14ac:dyDescent="0.2">
      <c r="A93" t="s">
        <v>97</v>
      </c>
      <c r="B93" s="6">
        <v>0</v>
      </c>
      <c r="C93" s="6">
        <v>1452532</v>
      </c>
      <c r="D93" s="7">
        <f t="shared" si="5"/>
        <v>1452532</v>
      </c>
      <c r="E93" s="6">
        <v>0</v>
      </c>
      <c r="F93" s="6">
        <v>306000</v>
      </c>
      <c r="G93" s="6">
        <v>0</v>
      </c>
      <c r="H93" s="7">
        <f t="shared" si="6"/>
        <v>306000</v>
      </c>
      <c r="I93" s="6">
        <v>69403</v>
      </c>
      <c r="J93" s="7">
        <f t="shared" si="7"/>
        <v>1827935</v>
      </c>
      <c r="K93" s="19">
        <v>1723201</v>
      </c>
      <c r="L93" s="9">
        <f t="shared" si="8"/>
        <v>104734</v>
      </c>
      <c r="M93" s="21">
        <f t="shared" si="9"/>
        <v>5.72963480648929E-2</v>
      </c>
      <c r="O93" s="13">
        <v>2815</v>
      </c>
      <c r="P93" s="10">
        <f>ROUND(IF(O93=0,0,(J93/O93)),0)</f>
        <v>649</v>
      </c>
    </row>
    <row r="94" spans="1:16" x14ac:dyDescent="0.2">
      <c r="A94" t="s">
        <v>98</v>
      </c>
      <c r="B94" s="6">
        <v>0</v>
      </c>
      <c r="C94" s="6">
        <v>0</v>
      </c>
      <c r="D94" s="7">
        <f t="shared" si="5"/>
        <v>0</v>
      </c>
      <c r="E94" s="6">
        <v>0</v>
      </c>
      <c r="F94" s="6">
        <v>0</v>
      </c>
      <c r="G94" s="6">
        <v>0</v>
      </c>
      <c r="H94" s="7">
        <f t="shared" si="6"/>
        <v>0</v>
      </c>
      <c r="I94" s="6">
        <v>417416</v>
      </c>
      <c r="J94" s="7">
        <f t="shared" si="7"/>
        <v>417416</v>
      </c>
      <c r="K94" s="19">
        <v>288445</v>
      </c>
      <c r="L94" s="9">
        <f t="shared" si="8"/>
        <v>128971</v>
      </c>
      <c r="M94" s="21">
        <f t="shared" si="9"/>
        <v>0.30897473982789353</v>
      </c>
      <c r="O94" s="13">
        <v>216</v>
      </c>
      <c r="P94" s="10">
        <f>ROUND(IF(O94=0,0,(J94/O94)),0)</f>
        <v>1932</v>
      </c>
    </row>
    <row r="95" spans="1:16" x14ac:dyDescent="0.2">
      <c r="A95" t="s">
        <v>99</v>
      </c>
      <c r="B95" s="6">
        <v>0</v>
      </c>
      <c r="C95" s="6">
        <v>0</v>
      </c>
      <c r="D95" s="7">
        <f t="shared" si="5"/>
        <v>0</v>
      </c>
      <c r="E95" s="6">
        <v>0</v>
      </c>
      <c r="F95" s="6">
        <v>0</v>
      </c>
      <c r="G95" s="6">
        <v>0</v>
      </c>
      <c r="H95" s="7">
        <f t="shared" si="6"/>
        <v>0</v>
      </c>
      <c r="I95" s="6">
        <v>678177</v>
      </c>
      <c r="J95" s="7">
        <f t="shared" si="7"/>
        <v>678177</v>
      </c>
      <c r="K95" s="19">
        <v>696591</v>
      </c>
      <c r="L95" s="9">
        <f t="shared" si="8"/>
        <v>-18414</v>
      </c>
      <c r="M95" s="21">
        <f t="shared" si="9"/>
        <v>-2.7152203628256339E-2</v>
      </c>
      <c r="O95" s="13">
        <v>1686</v>
      </c>
      <c r="P95" s="10">
        <f>ROUND(IF(O95=0,0,(J95/O95)),0)</f>
        <v>402</v>
      </c>
    </row>
    <row r="96" spans="1:16" x14ac:dyDescent="0.2">
      <c r="A96" s="8" t="s">
        <v>100</v>
      </c>
      <c r="B96" s="6">
        <v>22425000</v>
      </c>
      <c r="C96" s="6">
        <v>0</v>
      </c>
      <c r="D96" s="7">
        <f t="shared" si="5"/>
        <v>22425000</v>
      </c>
      <c r="E96" s="6">
        <v>93880000</v>
      </c>
      <c r="F96" s="9">
        <v>59028349</v>
      </c>
      <c r="G96" s="6">
        <v>0</v>
      </c>
      <c r="H96" s="7">
        <f t="shared" si="6"/>
        <v>152908349</v>
      </c>
      <c r="I96" s="6">
        <v>58336299</v>
      </c>
      <c r="J96" s="7">
        <f t="shared" si="7"/>
        <v>233669648</v>
      </c>
      <c r="K96" s="19">
        <v>259055604</v>
      </c>
      <c r="L96" s="9">
        <f t="shared" si="8"/>
        <v>-25385956</v>
      </c>
      <c r="M96" s="21">
        <f t="shared" si="9"/>
        <v>-0.10864036564988534</v>
      </c>
      <c r="O96" s="13">
        <v>67947</v>
      </c>
      <c r="P96" s="10">
        <f>ROUND(IF(O96=0,0,(J96/O96)),0)</f>
        <v>3439</v>
      </c>
    </row>
    <row r="97" spans="1:16" x14ac:dyDescent="0.2">
      <c r="A97" t="s">
        <v>101</v>
      </c>
      <c r="B97" s="6">
        <v>0</v>
      </c>
      <c r="C97" s="6">
        <v>0</v>
      </c>
      <c r="D97" s="7">
        <f t="shared" si="5"/>
        <v>0</v>
      </c>
      <c r="E97" s="6">
        <v>2209878</v>
      </c>
      <c r="F97" s="6">
        <v>4812100</v>
      </c>
      <c r="G97" s="6">
        <v>1304322</v>
      </c>
      <c r="H97" s="7">
        <f t="shared" si="6"/>
        <v>8326300</v>
      </c>
      <c r="I97" s="6">
        <v>450183</v>
      </c>
      <c r="J97" s="7">
        <f t="shared" si="7"/>
        <v>8776483</v>
      </c>
      <c r="K97" s="19">
        <v>8888827</v>
      </c>
      <c r="L97" s="9">
        <f t="shared" si="8"/>
        <v>-112344</v>
      </c>
      <c r="M97" s="21">
        <f t="shared" si="9"/>
        <v>-1.2800571709647247E-2</v>
      </c>
      <c r="O97" s="13">
        <v>2848</v>
      </c>
      <c r="P97" s="10">
        <f>ROUND(IF(O97=0,0,(J97/O97)),0)</f>
        <v>3082</v>
      </c>
    </row>
    <row r="98" spans="1:16" x14ac:dyDescent="0.2">
      <c r="A98" t="s">
        <v>102</v>
      </c>
      <c r="B98" s="6">
        <v>0</v>
      </c>
      <c r="C98" s="6">
        <v>0</v>
      </c>
      <c r="D98" s="7">
        <f t="shared" si="5"/>
        <v>0</v>
      </c>
      <c r="E98" s="6">
        <v>0</v>
      </c>
      <c r="F98" s="6">
        <v>42300</v>
      </c>
      <c r="G98" s="6">
        <v>0</v>
      </c>
      <c r="H98" s="7">
        <f t="shared" si="6"/>
        <v>42300</v>
      </c>
      <c r="I98" s="6">
        <v>78625</v>
      </c>
      <c r="J98" s="7">
        <f t="shared" si="7"/>
        <v>120925</v>
      </c>
      <c r="K98" s="19">
        <v>135546</v>
      </c>
      <c r="L98" s="9">
        <f t="shared" si="8"/>
        <v>-14621</v>
      </c>
      <c r="M98" s="21">
        <f t="shared" si="9"/>
        <v>-0.12090965474467645</v>
      </c>
      <c r="O98" s="13">
        <v>193</v>
      </c>
      <c r="P98" s="10">
        <f>ROUND(IF(O98=0,0,(J98/O98)),0)</f>
        <v>627</v>
      </c>
    </row>
    <row r="99" spans="1:16" x14ac:dyDescent="0.2">
      <c r="A99" t="s">
        <v>103</v>
      </c>
      <c r="B99" s="6">
        <v>0</v>
      </c>
      <c r="C99" s="6">
        <v>0</v>
      </c>
      <c r="D99" s="7">
        <f t="shared" si="5"/>
        <v>0</v>
      </c>
      <c r="E99" s="6">
        <v>9200000</v>
      </c>
      <c r="F99" s="6">
        <v>0</v>
      </c>
      <c r="G99" s="6">
        <v>0</v>
      </c>
      <c r="H99" s="7">
        <f t="shared" si="6"/>
        <v>9200000</v>
      </c>
      <c r="I99" s="6">
        <v>3215516</v>
      </c>
      <c r="J99" s="7">
        <f t="shared" si="7"/>
        <v>12415516</v>
      </c>
      <c r="K99" s="19">
        <v>13539648</v>
      </c>
      <c r="L99" s="9">
        <f t="shared" si="8"/>
        <v>-1124132</v>
      </c>
      <c r="M99" s="21">
        <f t="shared" si="9"/>
        <v>-9.054251148321181E-2</v>
      </c>
      <c r="O99" s="13">
        <v>10315</v>
      </c>
      <c r="P99" s="10">
        <f>ROUND(IF(O99=0,0,(J99/O99)),0)</f>
        <v>1204</v>
      </c>
    </row>
    <row r="100" spans="1:16" x14ac:dyDescent="0.2">
      <c r="A100" t="s">
        <v>104</v>
      </c>
      <c r="B100" s="6">
        <v>0</v>
      </c>
      <c r="C100" s="6">
        <v>0</v>
      </c>
      <c r="D100" s="7">
        <f t="shared" si="5"/>
        <v>0</v>
      </c>
      <c r="E100" s="6">
        <v>0</v>
      </c>
      <c r="F100" s="6">
        <v>1711500</v>
      </c>
      <c r="G100" s="6">
        <v>0</v>
      </c>
      <c r="H100" s="7">
        <f t="shared" si="6"/>
        <v>1711500</v>
      </c>
      <c r="I100" s="6">
        <v>5582452</v>
      </c>
      <c r="J100" s="7">
        <f t="shared" si="7"/>
        <v>7293952</v>
      </c>
      <c r="K100" s="19">
        <v>7346829</v>
      </c>
      <c r="L100" s="9">
        <f t="shared" si="8"/>
        <v>-52877</v>
      </c>
      <c r="M100" s="21">
        <f t="shared" si="9"/>
        <v>-7.2494307612663202E-3</v>
      </c>
      <c r="O100" s="13">
        <v>9051</v>
      </c>
      <c r="P100" s="10">
        <f>ROUND(IF(O100=0,0,(J100/O100)),0)</f>
        <v>806</v>
      </c>
    </row>
    <row r="101" spans="1:16" x14ac:dyDescent="0.2">
      <c r="A101" s="8" t="s">
        <v>105</v>
      </c>
      <c r="B101" s="6">
        <v>0</v>
      </c>
      <c r="C101" s="6">
        <v>0</v>
      </c>
      <c r="D101" s="7">
        <f t="shared" si="5"/>
        <v>0</v>
      </c>
      <c r="E101" s="6">
        <v>0</v>
      </c>
      <c r="F101" s="6">
        <v>985367</v>
      </c>
      <c r="G101" s="6">
        <v>0</v>
      </c>
      <c r="H101" s="7">
        <f t="shared" si="6"/>
        <v>985367</v>
      </c>
      <c r="I101" s="6">
        <v>251272</v>
      </c>
      <c r="J101" s="7">
        <f t="shared" si="7"/>
        <v>1236639</v>
      </c>
      <c r="K101" s="19">
        <v>1279283</v>
      </c>
      <c r="L101" s="9">
        <f t="shared" si="8"/>
        <v>-42644</v>
      </c>
      <c r="M101" s="21">
        <f t="shared" si="9"/>
        <v>-3.4483790338166592E-2</v>
      </c>
      <c r="O101" s="13">
        <v>1047</v>
      </c>
      <c r="P101" s="10">
        <f>ROUND(IF(O101=0,0,(J101/O101)),0)</f>
        <v>1181</v>
      </c>
    </row>
    <row r="102" spans="1:16" x14ac:dyDescent="0.2">
      <c r="A102" s="8" t="s">
        <v>106</v>
      </c>
      <c r="B102" s="6">
        <v>0</v>
      </c>
      <c r="C102" s="6">
        <v>0</v>
      </c>
      <c r="D102" s="7">
        <f t="shared" si="5"/>
        <v>0</v>
      </c>
      <c r="E102" s="6">
        <v>0</v>
      </c>
      <c r="F102" s="6">
        <v>0</v>
      </c>
      <c r="G102" s="6">
        <v>0</v>
      </c>
      <c r="H102" s="7">
        <f t="shared" si="6"/>
        <v>0</v>
      </c>
      <c r="I102" s="6">
        <v>1199796</v>
      </c>
      <c r="J102" s="7">
        <f t="shared" si="7"/>
        <v>1199796</v>
      </c>
      <c r="K102" s="19">
        <v>1199796</v>
      </c>
      <c r="L102" s="9">
        <f t="shared" si="8"/>
        <v>0</v>
      </c>
      <c r="M102" s="21">
        <f t="shared" si="9"/>
        <v>0</v>
      </c>
      <c r="O102" s="13">
        <v>14106</v>
      </c>
      <c r="P102" s="10">
        <f>ROUND(IF(O102=0,0,(J102/O102)),0)</f>
        <v>85</v>
      </c>
    </row>
    <row r="103" spans="1:16" x14ac:dyDescent="0.2">
      <c r="A103" t="s">
        <v>107</v>
      </c>
      <c r="B103" s="6">
        <v>0</v>
      </c>
      <c r="C103" s="6">
        <v>0</v>
      </c>
      <c r="D103" s="7">
        <f t="shared" si="5"/>
        <v>0</v>
      </c>
      <c r="E103" s="6">
        <v>3675000</v>
      </c>
      <c r="F103" s="6">
        <v>1662600</v>
      </c>
      <c r="G103" s="6">
        <v>0</v>
      </c>
      <c r="H103" s="7">
        <f t="shared" si="6"/>
        <v>5337600</v>
      </c>
      <c r="I103" s="6">
        <v>5577389</v>
      </c>
      <c r="J103" s="7">
        <f t="shared" si="7"/>
        <v>10914989</v>
      </c>
      <c r="K103" s="19">
        <v>12543639</v>
      </c>
      <c r="L103" s="9">
        <f t="shared" si="8"/>
        <v>-1628650</v>
      </c>
      <c r="M103" s="21">
        <f t="shared" si="9"/>
        <v>-0.14921224382360807</v>
      </c>
      <c r="O103" s="13">
        <v>5716</v>
      </c>
      <c r="P103" s="10">
        <f>ROUND(IF(O103=0,0,(J103/O103)),0)</f>
        <v>1910</v>
      </c>
    </row>
    <row r="104" spans="1:16" x14ac:dyDescent="0.2">
      <c r="A104" s="8" t="s">
        <v>108</v>
      </c>
      <c r="B104" s="6">
        <v>0</v>
      </c>
      <c r="C104" s="6">
        <v>0</v>
      </c>
      <c r="D104" s="7">
        <f t="shared" si="5"/>
        <v>0</v>
      </c>
      <c r="E104" s="6">
        <v>0</v>
      </c>
      <c r="F104" s="6">
        <v>0</v>
      </c>
      <c r="G104" s="6">
        <v>0</v>
      </c>
      <c r="H104" s="7">
        <f t="shared" si="6"/>
        <v>0</v>
      </c>
      <c r="I104" s="6">
        <v>2868742</v>
      </c>
      <c r="J104" s="7">
        <f t="shared" si="7"/>
        <v>2868742</v>
      </c>
      <c r="K104" s="19">
        <v>2663117</v>
      </c>
      <c r="L104" s="9">
        <f t="shared" si="8"/>
        <v>205625</v>
      </c>
      <c r="M104" s="21">
        <f t="shared" si="9"/>
        <v>7.1677759798545848E-2</v>
      </c>
      <c r="O104" s="13">
        <v>69</v>
      </c>
      <c r="P104" s="10">
        <f>ROUND(IF(O104=0,0,(J104/O104)),0)</f>
        <v>41576</v>
      </c>
    </row>
    <row r="105" spans="1:16" x14ac:dyDescent="0.2">
      <c r="A105" t="s">
        <v>109</v>
      </c>
      <c r="B105" s="6">
        <v>0</v>
      </c>
      <c r="C105" s="6">
        <v>0</v>
      </c>
      <c r="D105" s="7">
        <f t="shared" si="5"/>
        <v>0</v>
      </c>
      <c r="E105" s="6">
        <v>0</v>
      </c>
      <c r="F105" s="6">
        <v>0</v>
      </c>
      <c r="G105" s="6">
        <v>0</v>
      </c>
      <c r="H105" s="7">
        <f t="shared" si="6"/>
        <v>0</v>
      </c>
      <c r="I105" s="6">
        <v>124589</v>
      </c>
      <c r="J105" s="7">
        <f t="shared" si="7"/>
        <v>124589</v>
      </c>
      <c r="K105" s="19">
        <v>43137</v>
      </c>
      <c r="L105" s="9">
        <f t="shared" si="8"/>
        <v>81452</v>
      </c>
      <c r="M105" s="21">
        <f t="shared" si="9"/>
        <v>0.65376558123108786</v>
      </c>
      <c r="O105" s="13">
        <v>798</v>
      </c>
      <c r="P105" s="10">
        <f>ROUND(IF(O105=0,0,(J105/O105)),0)</f>
        <v>156</v>
      </c>
    </row>
    <row r="106" spans="1:16" x14ac:dyDescent="0.2">
      <c r="A106" t="s">
        <v>110</v>
      </c>
      <c r="B106" s="6">
        <v>0</v>
      </c>
      <c r="C106" s="6">
        <v>0</v>
      </c>
      <c r="D106" s="7">
        <f t="shared" si="5"/>
        <v>0</v>
      </c>
      <c r="E106" s="6">
        <v>0</v>
      </c>
      <c r="F106" s="6">
        <v>0</v>
      </c>
      <c r="G106" s="6">
        <v>0</v>
      </c>
      <c r="H106" s="7">
        <f t="shared" si="6"/>
        <v>0</v>
      </c>
      <c r="I106" s="6">
        <v>604930</v>
      </c>
      <c r="J106" s="7">
        <f t="shared" si="7"/>
        <v>604930</v>
      </c>
      <c r="K106" s="19">
        <v>701435</v>
      </c>
      <c r="L106" s="9">
        <f t="shared" si="8"/>
        <v>-96505</v>
      </c>
      <c r="M106" s="21">
        <f t="shared" si="9"/>
        <v>-0.1595308548096474</v>
      </c>
      <c r="O106" s="13">
        <v>1130</v>
      </c>
      <c r="P106" s="10">
        <f>ROUND(IF(O106=0,0,(J106/O106)),0)</f>
        <v>535</v>
      </c>
    </row>
    <row r="107" spans="1:16" x14ac:dyDescent="0.2">
      <c r="A107" s="8" t="s">
        <v>111</v>
      </c>
      <c r="B107" s="6">
        <v>0</v>
      </c>
      <c r="C107" s="6">
        <v>0</v>
      </c>
      <c r="D107" s="7">
        <f t="shared" si="5"/>
        <v>0</v>
      </c>
      <c r="E107" s="6">
        <v>0</v>
      </c>
      <c r="F107" s="6">
        <v>0</v>
      </c>
      <c r="G107" s="6">
        <v>0</v>
      </c>
      <c r="H107" s="7">
        <f t="shared" si="6"/>
        <v>0</v>
      </c>
      <c r="I107" s="6">
        <v>134192</v>
      </c>
      <c r="J107" s="7">
        <f t="shared" si="7"/>
        <v>134192</v>
      </c>
      <c r="K107" s="19">
        <v>143915</v>
      </c>
      <c r="L107" s="9">
        <f t="shared" si="8"/>
        <v>-9723</v>
      </c>
      <c r="M107" s="21">
        <f t="shared" si="9"/>
        <v>-7.2455884106355076E-2</v>
      </c>
      <c r="O107" s="13">
        <v>541</v>
      </c>
      <c r="P107" s="10">
        <f>ROUND(IF(O107=0,0,(J107/O107)),0)</f>
        <v>248</v>
      </c>
    </row>
    <row r="108" spans="1:16" x14ac:dyDescent="0.2">
      <c r="A108" s="8" t="s">
        <v>112</v>
      </c>
      <c r="B108" s="6">
        <v>0</v>
      </c>
      <c r="C108" s="6">
        <v>0</v>
      </c>
      <c r="D108" s="7">
        <f t="shared" si="5"/>
        <v>0</v>
      </c>
      <c r="E108" s="6">
        <v>0</v>
      </c>
      <c r="F108" s="6">
        <v>0</v>
      </c>
      <c r="G108" s="6">
        <v>0</v>
      </c>
      <c r="H108" s="7">
        <f t="shared" si="6"/>
        <v>0</v>
      </c>
      <c r="I108" s="6">
        <v>6661802</v>
      </c>
      <c r="J108" s="7">
        <f t="shared" si="7"/>
        <v>6661802</v>
      </c>
      <c r="K108" s="19">
        <v>7350704</v>
      </c>
      <c r="L108" s="9">
        <f t="shared" si="8"/>
        <v>-688902</v>
      </c>
      <c r="M108" s="21">
        <f t="shared" si="9"/>
        <v>-0.10341075883071878</v>
      </c>
      <c r="O108" s="13">
        <v>6475</v>
      </c>
      <c r="P108" s="10">
        <f>ROUND(IF(O108=0,0,(J108/O108)),0)</f>
        <v>1029</v>
      </c>
    </row>
    <row r="109" spans="1:16" x14ac:dyDescent="0.2">
      <c r="A109" s="8" t="s">
        <v>113</v>
      </c>
      <c r="B109" s="6">
        <v>1024787</v>
      </c>
      <c r="C109" s="6">
        <v>5861495</v>
      </c>
      <c r="D109" s="7">
        <f t="shared" si="5"/>
        <v>6886282</v>
      </c>
      <c r="E109" s="6">
        <v>0</v>
      </c>
      <c r="F109" s="6">
        <v>0</v>
      </c>
      <c r="G109" s="6">
        <v>0</v>
      </c>
      <c r="H109" s="7">
        <f t="shared" si="6"/>
        <v>0</v>
      </c>
      <c r="I109" s="6">
        <v>0</v>
      </c>
      <c r="J109" s="7">
        <f t="shared" si="7"/>
        <v>6886282</v>
      </c>
      <c r="K109" s="19">
        <v>6920167</v>
      </c>
      <c r="L109" s="9">
        <f t="shared" si="8"/>
        <v>-33885</v>
      </c>
      <c r="M109" s="21">
        <f t="shared" si="9"/>
        <v>-4.9206523926844702E-3</v>
      </c>
      <c r="O109" s="13">
        <v>5363</v>
      </c>
      <c r="P109" s="10">
        <f>ROUND(IF(O109=0,0,(J109/O109)),0)</f>
        <v>1284</v>
      </c>
    </row>
    <row r="110" spans="1:16" x14ac:dyDescent="0.2">
      <c r="A110" t="s">
        <v>114</v>
      </c>
      <c r="B110" s="6">
        <v>0</v>
      </c>
      <c r="C110" s="6">
        <v>0</v>
      </c>
      <c r="D110" s="7">
        <f t="shared" si="5"/>
        <v>0</v>
      </c>
      <c r="E110" s="6">
        <v>0</v>
      </c>
      <c r="F110" s="6">
        <v>0</v>
      </c>
      <c r="G110" s="6">
        <v>0</v>
      </c>
      <c r="H110" s="7">
        <f t="shared" si="6"/>
        <v>0</v>
      </c>
      <c r="I110" s="6">
        <v>1001603</v>
      </c>
      <c r="J110" s="7">
        <f t="shared" si="7"/>
        <v>1001603</v>
      </c>
      <c r="K110" s="19">
        <v>1177160</v>
      </c>
      <c r="L110" s="9">
        <f t="shared" si="8"/>
        <v>-175557</v>
      </c>
      <c r="M110" s="21">
        <f t="shared" si="9"/>
        <v>-0.17527603251987064</v>
      </c>
      <c r="O110" s="13">
        <v>2842</v>
      </c>
      <c r="P110" s="10">
        <f>ROUND(IF(O110=0,0,(J110/O110)),0)</f>
        <v>352</v>
      </c>
    </row>
    <row r="111" spans="1:16" x14ac:dyDescent="0.2">
      <c r="A111" t="s">
        <v>115</v>
      </c>
      <c r="B111" s="6">
        <v>0</v>
      </c>
      <c r="C111" s="6">
        <v>429000</v>
      </c>
      <c r="D111" s="7">
        <f t="shared" si="5"/>
        <v>429000</v>
      </c>
      <c r="E111" s="6">
        <v>0</v>
      </c>
      <c r="F111" s="6">
        <v>0</v>
      </c>
      <c r="G111" s="6">
        <v>0</v>
      </c>
      <c r="H111" s="7">
        <f t="shared" si="6"/>
        <v>0</v>
      </c>
      <c r="I111" s="6">
        <v>81739</v>
      </c>
      <c r="J111" s="7">
        <f t="shared" si="7"/>
        <v>510739</v>
      </c>
      <c r="K111" s="19">
        <v>452319</v>
      </c>
      <c r="L111" s="9">
        <f t="shared" si="8"/>
        <v>58420</v>
      </c>
      <c r="M111" s="21">
        <f t="shared" si="9"/>
        <v>0.11438327599811254</v>
      </c>
      <c r="O111" s="13">
        <v>446</v>
      </c>
      <c r="P111" s="10">
        <f>ROUND(IF(O111=0,0,(J111/O111)),0)</f>
        <v>1145</v>
      </c>
    </row>
    <row r="112" spans="1:16" x14ac:dyDescent="0.2">
      <c r="A112" t="s">
        <v>116</v>
      </c>
      <c r="B112" s="6">
        <v>0</v>
      </c>
      <c r="C112" s="6">
        <v>0</v>
      </c>
      <c r="D112" s="7">
        <f t="shared" si="5"/>
        <v>0</v>
      </c>
      <c r="E112" s="6">
        <v>0</v>
      </c>
      <c r="F112" s="6">
        <v>0</v>
      </c>
      <c r="G112" s="6">
        <v>0</v>
      </c>
      <c r="H112" s="7">
        <f t="shared" si="6"/>
        <v>0</v>
      </c>
      <c r="I112" s="6">
        <v>0</v>
      </c>
      <c r="J112" s="7">
        <f t="shared" si="7"/>
        <v>0</v>
      </c>
      <c r="K112" s="19">
        <v>0</v>
      </c>
      <c r="L112" s="9">
        <f t="shared" si="8"/>
        <v>0</v>
      </c>
      <c r="M112" s="21" t="str">
        <f t="shared" si="9"/>
        <v>n/a</v>
      </c>
      <c r="O112" s="13">
        <v>152</v>
      </c>
      <c r="P112" s="10">
        <f>ROUND(IF(O112=0,0,(J112/O112)),0)</f>
        <v>0</v>
      </c>
    </row>
    <row r="113" spans="1:16" x14ac:dyDescent="0.2">
      <c r="A113" t="s">
        <v>117</v>
      </c>
      <c r="B113" s="6">
        <v>0</v>
      </c>
      <c r="C113" s="6">
        <v>0</v>
      </c>
      <c r="D113" s="7">
        <f t="shared" si="5"/>
        <v>0</v>
      </c>
      <c r="E113" s="6">
        <v>0</v>
      </c>
      <c r="F113" s="6">
        <v>0</v>
      </c>
      <c r="G113" s="6">
        <v>0</v>
      </c>
      <c r="H113" s="7">
        <f t="shared" si="6"/>
        <v>0</v>
      </c>
      <c r="I113" s="6">
        <v>208430</v>
      </c>
      <c r="J113" s="7">
        <f t="shared" si="7"/>
        <v>208430</v>
      </c>
      <c r="K113" s="19">
        <v>277359</v>
      </c>
      <c r="L113" s="9">
        <f t="shared" si="8"/>
        <v>-68929</v>
      </c>
      <c r="M113" s="21">
        <f t="shared" si="9"/>
        <v>-0.33070575253082568</v>
      </c>
      <c r="O113" s="13">
        <v>314</v>
      </c>
      <c r="P113" s="10">
        <f>ROUND(IF(O113=0,0,(J113/O113)),0)</f>
        <v>664</v>
      </c>
    </row>
    <row r="114" spans="1:16" x14ac:dyDescent="0.2">
      <c r="A114" t="s">
        <v>118</v>
      </c>
      <c r="B114" s="6">
        <v>0</v>
      </c>
      <c r="C114" s="6">
        <v>0</v>
      </c>
      <c r="D114" s="7">
        <f t="shared" si="5"/>
        <v>0</v>
      </c>
      <c r="E114" s="6">
        <v>0</v>
      </c>
      <c r="F114" s="6">
        <v>99308</v>
      </c>
      <c r="G114" s="6">
        <v>0</v>
      </c>
      <c r="H114" s="7">
        <f t="shared" si="6"/>
        <v>99308</v>
      </c>
      <c r="I114" s="6">
        <v>0</v>
      </c>
      <c r="J114" s="7">
        <f t="shared" si="7"/>
        <v>99308</v>
      </c>
      <c r="K114" s="19">
        <v>112205</v>
      </c>
      <c r="L114" s="9">
        <f t="shared" si="8"/>
        <v>-12897</v>
      </c>
      <c r="M114" s="21">
        <f t="shared" si="9"/>
        <v>-0.12986869134410117</v>
      </c>
      <c r="O114" s="13">
        <v>253</v>
      </c>
      <c r="P114" s="10">
        <f>ROUND(IF(O114=0,0,(J114/O114)),0)</f>
        <v>393</v>
      </c>
    </row>
    <row r="115" spans="1:16" x14ac:dyDescent="0.2">
      <c r="A115" t="s">
        <v>119</v>
      </c>
      <c r="B115" s="6"/>
      <c r="C115" s="6"/>
      <c r="D115" s="7">
        <f t="shared" si="5"/>
        <v>0</v>
      </c>
      <c r="E115" s="6"/>
      <c r="F115" s="6"/>
      <c r="G115" s="6"/>
      <c r="H115" s="7">
        <f t="shared" si="6"/>
        <v>0</v>
      </c>
      <c r="I115" s="6"/>
      <c r="J115" s="7">
        <f t="shared" si="7"/>
        <v>0</v>
      </c>
      <c r="K115" s="19">
        <v>0</v>
      </c>
      <c r="L115" s="9">
        <f t="shared" si="8"/>
        <v>0</v>
      </c>
      <c r="M115" s="21" t="str">
        <f t="shared" si="9"/>
        <v>n/a</v>
      </c>
      <c r="O115">
        <v>449</v>
      </c>
    </row>
    <row r="116" spans="1:16" x14ac:dyDescent="0.2">
      <c r="B116" s="6"/>
      <c r="C116" s="6"/>
      <c r="D116" s="6"/>
      <c r="E116" s="6"/>
      <c r="F116" s="6"/>
      <c r="G116" s="6"/>
      <c r="H116" s="6"/>
      <c r="I116" s="6"/>
      <c r="J116" s="6"/>
      <c r="K116" s="9"/>
      <c r="L116" s="9"/>
      <c r="M116" s="22"/>
      <c r="O116" s="14"/>
      <c r="P116" s="15"/>
    </row>
    <row r="117" spans="1:16" x14ac:dyDescent="0.2">
      <c r="A117" t="s">
        <v>120</v>
      </c>
      <c r="B117" s="6">
        <f t="shared" ref="B117:L117" si="10">SUM(B9:B116)</f>
        <v>447158187</v>
      </c>
      <c r="C117" s="6">
        <f t="shared" si="10"/>
        <v>57752202</v>
      </c>
      <c r="D117" s="6">
        <f t="shared" si="10"/>
        <v>504910389</v>
      </c>
      <c r="E117" s="6">
        <f t="shared" si="10"/>
        <v>515520831</v>
      </c>
      <c r="F117" s="6">
        <f t="shared" si="10"/>
        <v>288835605</v>
      </c>
      <c r="G117" s="6">
        <f t="shared" si="10"/>
        <v>152797911</v>
      </c>
      <c r="H117" s="6">
        <f t="shared" si="10"/>
        <v>957154347</v>
      </c>
      <c r="I117" s="23">
        <f>SUM(I10:I115)</f>
        <v>514415940</v>
      </c>
      <c r="J117" s="6">
        <f t="shared" si="10"/>
        <v>1976480676</v>
      </c>
      <c r="K117" s="9">
        <f t="shared" si="10"/>
        <v>1942806670</v>
      </c>
      <c r="L117" s="9">
        <f t="shared" si="10"/>
        <v>33674006</v>
      </c>
      <c r="M117" s="22"/>
      <c r="O117" s="14">
        <f>SUM(O10:O116)</f>
        <v>1329209</v>
      </c>
      <c r="P117" s="15">
        <f>ROUND(IF(O117=0,0,(J117/O117)),0)</f>
        <v>1487</v>
      </c>
    </row>
  </sheetData>
  <mergeCells count="1">
    <mergeCell ref="A1:F1"/>
  </mergeCells>
  <pageMargins left="0.5" right="0.5" top="0.5" bottom="0.5" header="0.5" footer="0.25"/>
  <pageSetup scale="4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Muni</vt:lpstr>
      <vt:lpstr>Muni!Print_Area</vt:lpstr>
      <vt:lpstr>Muni!Print_Titles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Jolene Gonzales</dc:creator>
  <cp:lastModifiedBy>Jolene Gonzales</cp:lastModifiedBy>
  <dcterms:created xsi:type="dcterms:W3CDTF">2018-03-12T20:03:56Z</dcterms:created>
  <dcterms:modified xsi:type="dcterms:W3CDTF">2019-01-16T23:15:14Z</dcterms:modified>
</cp:coreProperties>
</file>